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<sst xmlns="http://schemas.openxmlformats.org/spreadsheetml/2006/main" count="419" uniqueCount="99">
  <si>
    <t>巴林右旗企业援企稳岗补贴明细表（第三批）</t>
  </si>
  <si>
    <t>序号</t>
  </si>
  <si>
    <t>单位名称</t>
  </si>
  <si>
    <t>补贴金额（元）</t>
  </si>
  <si>
    <t>巴林右旗大地测绘有限公司</t>
  </si>
  <si>
    <t>巴林右旗玉军康缇化妆品店</t>
  </si>
  <si>
    <t>赤峰天畅电力安装有限公司巴林右旗分公司</t>
  </si>
  <si>
    <t>巴林右旗众威财务咨询服务有限公司</t>
  </si>
  <si>
    <t>内蒙古扬翼木业有限公司</t>
  </si>
  <si>
    <t>赤峰即富宝电子商务有限公司</t>
  </si>
  <si>
    <t>赤峰铭远实业有限公司</t>
  </si>
  <si>
    <t>赤峰市金泽商贸有限公司</t>
  </si>
  <si>
    <t>内蒙古牟氏庄园饮品有限公司</t>
  </si>
  <si>
    <t>赤峰樱桃谷农场有限公司</t>
  </si>
  <si>
    <t>内蒙古满香楼食品有限公司</t>
  </si>
  <si>
    <t>赤峰翼阳建设工程有限公司</t>
  </si>
  <si>
    <t>巴林右旗品石艺商贸有限公司</t>
  </si>
  <si>
    <t>内蒙古晶赢砂业有限公司</t>
  </si>
  <si>
    <t>内蒙古鼎鑫润龙科技有限公司</t>
  </si>
  <si>
    <t>巴林右旗泽龙水利节水工程有限公司</t>
  </si>
  <si>
    <t>赤峰城美园林绿化有限公司</t>
  </si>
  <si>
    <t>巴林右旗沐阳草业有限公司</t>
  </si>
  <si>
    <t>巴林右旗联达商贸有限责任公司</t>
  </si>
  <si>
    <t>巴林右旗通安电力工程有限公司</t>
  </si>
  <si>
    <t>赤峰市鑫宇矿产品销售有限公司</t>
  </si>
  <si>
    <t>赤峰市宝丽建筑工程有限公司</t>
  </si>
  <si>
    <t>赤峰市天诚物业服务有限公司</t>
  </si>
  <si>
    <t>巴林右旗信达中小企业服务有限公司</t>
  </si>
  <si>
    <t>巴林右旗立信财务有限公司</t>
  </si>
  <si>
    <t>巴林右旗万祥校车服务有限公司</t>
  </si>
  <si>
    <t>赤峰市华远房地产开发有限责任公司</t>
  </si>
  <si>
    <t>巴林右旗君鹏环保科技发展有限公司</t>
  </si>
  <si>
    <t>赤峰维利斯房地产开发有限公司</t>
  </si>
  <si>
    <t>巴林右旗巴林广告印刷有限责任公司</t>
  </si>
  <si>
    <t>赤峰久宇商贸有限公司</t>
  </si>
  <si>
    <t>巴林右旗星海英睿商贸有限公司</t>
  </si>
  <si>
    <t>赤峰南斗规划测绘有限公司</t>
  </si>
  <si>
    <t>赤峰巴林右旗幸福之路加油站</t>
  </si>
  <si>
    <t>赤峰巴林右旗羊场乡加油站</t>
  </si>
  <si>
    <t>巴林右旗星舟环境水务有限公司</t>
  </si>
  <si>
    <t>内蒙古博优会计代理有限公司</t>
  </si>
  <si>
    <t>巴林右旗欣康大药房</t>
  </si>
  <si>
    <t>赤峰市东昊劳务有限责任公司</t>
  </si>
  <si>
    <t>巴林右旗盛威保安服务有限公司</t>
  </si>
  <si>
    <t>赤峰金亿达保安服务有限公司</t>
  </si>
  <si>
    <t>赤峰环连工贸有限公司</t>
  </si>
  <si>
    <t>内蒙古华颂农业科技有限公司</t>
  </si>
  <si>
    <t>内蒙古中水泽源水利工程有限公司</t>
  </si>
  <si>
    <t>内蒙古北浩路桥有限责任公司</t>
  </si>
  <si>
    <t>赤峰市华兴矿业开发有限责任公司</t>
  </si>
  <si>
    <t>巴林右旗富龙供暖有限责任公司</t>
  </si>
  <si>
    <t>巴林右旗峰昊矿产品加工厂</t>
  </si>
  <si>
    <t>内蒙古中和农信农村小额贷款有限责任公司巴林右旗营业部</t>
  </si>
  <si>
    <t>巴林右旗石材加工厂</t>
  </si>
  <si>
    <t>巴林右旗罕露矿泉水有限责任公司</t>
  </si>
  <si>
    <t>巴林右旗康大药店</t>
  </si>
  <si>
    <t>巴林右旗巨源矿业有限责任公司</t>
  </si>
  <si>
    <t>巴林右旗山水水泥有限公司</t>
  </si>
  <si>
    <t>赤峰华禹水务投资有限公司</t>
  </si>
  <si>
    <t>巴林右旗祥达城市基础设施投资发展有限公司</t>
  </si>
  <si>
    <t>内蒙古中正瑞和工程建设有限公司</t>
  </si>
  <si>
    <t>赤峰市恒信路桥工程有限公司</t>
  </si>
  <si>
    <t>赤峰市鸿升建筑工程有限责任公司</t>
  </si>
  <si>
    <t>巴林右旗太升民用爆破器材有限责任公司</t>
  </si>
  <si>
    <t>巴林右旗巴林石矿业有限公司</t>
  </si>
  <si>
    <t>赤峰市巴林右旗永圣建筑有限责任公司</t>
  </si>
  <si>
    <t>中国石油天然气股份有限公司内蒙古赤峰巴林右旗经营部</t>
  </si>
  <si>
    <t>巴林右旗自来水有限责任公司</t>
  </si>
  <si>
    <t>赤峰套马杆酒业有限公司</t>
  </si>
  <si>
    <t>2023年援企稳岗第三批</t>
  </si>
  <si>
    <t>单位编号</t>
  </si>
  <si>
    <t>享受企业类型</t>
  </si>
  <si>
    <t>上年度裁员率</t>
  </si>
  <si>
    <t>是否属于去产能企业</t>
  </si>
  <si>
    <t>是否深度贫困地区</t>
  </si>
  <si>
    <t>申请企业规模</t>
  </si>
  <si>
    <t>是否严重失信企业</t>
  </si>
  <si>
    <t>是否受过环保处罚</t>
  </si>
  <si>
    <t>上年度月均参保人数</t>
  </si>
  <si>
    <t>上年度实际缴纳失业保险费总额</t>
  </si>
  <si>
    <t>补贴金额</t>
  </si>
  <si>
    <t>企业开户行行号</t>
  </si>
  <si>
    <t>开户名称</t>
  </si>
  <si>
    <t>开户行</t>
  </si>
  <si>
    <t>帐号</t>
  </si>
  <si>
    <t>联系电话</t>
  </si>
  <si>
    <t>社会信用代码</t>
  </si>
  <si>
    <t>其他</t>
  </si>
  <si>
    <t>否</t>
  </si>
  <si>
    <t>微型企业</t>
  </si>
  <si>
    <t>小型企业</t>
  </si>
  <si>
    <t>中型企业</t>
  </si>
  <si>
    <t>大型企业</t>
  </si>
  <si>
    <t>642286012</t>
  </si>
  <si>
    <t>642285930</t>
  </si>
  <si>
    <t>合计单位数： 12   上年度月均参保人数： 914   合计： 438672.56</t>
  </si>
  <si>
    <t>单位负责人：</t>
  </si>
  <si>
    <t>科室负责人：</t>
  </si>
  <si>
    <t>复核人：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</si>
</sst>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indexed="8"/>
      <name val="宋体"/>
      <charset val="134"/>
    </font>
    <font>
      <sz val="11"/>
      <name val="宋体"/>
      <charset val="134"/>
      <scheme val="minor"/>
    </font>
    <font>
      <sz val="14"/>
      <name val="宋体"/>
      <charset val="0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6" fillId="0" borderId="1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8"/>
  <sheetViews>
    <sheetView tabSelected="1" topLeftCell="A48" workbookViewId="0">
      <selection activeCell="B3" sqref="B3:B67"/>
    </sheetView>
  </sheetViews>
  <sheetFormatPr defaultColWidth="9" defaultRowHeight="13.5" outlineLevelCol="2"/>
  <cols>
    <col min="1" max="1" width="9" style="22"/>
    <col min="2" max="2" width="33.625" style="22" customWidth="1"/>
    <col min="3" max="3" width="19.5" style="22" customWidth="1"/>
  </cols>
  <sheetData>
    <row r="1" spans="1:3">
      <c r="A1" s="23" t="s">
        <v>0</v>
      </c>
      <c r="B1" s="23"/>
      <c r="C1" s="23"/>
    </row>
    <row r="2" ht="20" customHeight="1" spans="1:3">
      <c r="A2" s="24" t="s">
        <v>1</v>
      </c>
      <c r="B2" s="24" t="s">
        <v>2</v>
      </c>
      <c r="C2" s="24" t="s">
        <v>3</v>
      </c>
    </row>
    <row r="3" ht="20" customHeight="1" spans="1:3">
      <c r="A3" s="25">
        <v>1</v>
      </c>
      <c r="B3" s="25" t="s">
        <v>4</v>
      </c>
      <c r="C3" s="26">
        <v>1526.75</v>
      </c>
    </row>
    <row r="4" ht="20" customHeight="1" spans="1:3">
      <c r="A4" s="25">
        <v>2</v>
      </c>
      <c r="B4" s="25" t="s">
        <v>5</v>
      </c>
      <c r="C4" s="26">
        <v>628.97</v>
      </c>
    </row>
    <row r="5" ht="20" customHeight="1" spans="1:3">
      <c r="A5" s="25">
        <v>3</v>
      </c>
      <c r="B5" s="25" t="s">
        <v>6</v>
      </c>
      <c r="C5" s="26">
        <v>2831.43</v>
      </c>
    </row>
    <row r="6" ht="20" customHeight="1" spans="1:3">
      <c r="A6" s="25">
        <v>4</v>
      </c>
      <c r="B6" s="25" t="s">
        <v>7</v>
      </c>
      <c r="C6" s="26">
        <v>291.65</v>
      </c>
    </row>
    <row r="7" ht="20" customHeight="1" spans="1:3">
      <c r="A7" s="25">
        <v>5</v>
      </c>
      <c r="B7" s="25" t="s">
        <v>8</v>
      </c>
      <c r="C7" s="26">
        <v>1822.75</v>
      </c>
    </row>
    <row r="8" ht="20" customHeight="1" spans="1:3">
      <c r="A8" s="25">
        <v>6</v>
      </c>
      <c r="B8" s="25" t="s">
        <v>9</v>
      </c>
      <c r="C8" s="26">
        <v>486.07</v>
      </c>
    </row>
    <row r="9" ht="20" customHeight="1" spans="1:3">
      <c r="A9" s="25">
        <v>7</v>
      </c>
      <c r="B9" s="25" t="s">
        <v>10</v>
      </c>
      <c r="C9" s="26">
        <v>2209.94</v>
      </c>
    </row>
    <row r="10" ht="20" customHeight="1" spans="1:3">
      <c r="A10" s="25">
        <v>8</v>
      </c>
      <c r="B10" s="25" t="s">
        <v>11</v>
      </c>
      <c r="C10" s="26">
        <v>2984.93</v>
      </c>
    </row>
    <row r="11" ht="20" customHeight="1" spans="1:3">
      <c r="A11" s="25">
        <v>9</v>
      </c>
      <c r="B11" s="25" t="s">
        <v>12</v>
      </c>
      <c r="C11" s="26">
        <v>583.3</v>
      </c>
    </row>
    <row r="12" ht="20" customHeight="1" spans="1:3">
      <c r="A12" s="25">
        <v>10</v>
      </c>
      <c r="B12" s="25" t="s">
        <v>13</v>
      </c>
      <c r="C12" s="26">
        <v>8747.88</v>
      </c>
    </row>
    <row r="13" ht="20" customHeight="1" spans="1:3">
      <c r="A13" s="25">
        <v>11</v>
      </c>
      <c r="B13" s="25" t="s">
        <v>14</v>
      </c>
      <c r="C13" s="26">
        <v>583.3</v>
      </c>
    </row>
    <row r="14" ht="20" customHeight="1" spans="1:3">
      <c r="A14" s="25">
        <v>12</v>
      </c>
      <c r="B14" s="25" t="s">
        <v>15</v>
      </c>
      <c r="C14" s="26">
        <v>13890.96</v>
      </c>
    </row>
    <row r="15" ht="20" customHeight="1" spans="1:3">
      <c r="A15" s="25">
        <v>13</v>
      </c>
      <c r="B15" s="25" t="s">
        <v>16</v>
      </c>
      <c r="C15" s="26">
        <v>291.65</v>
      </c>
    </row>
    <row r="16" ht="20" customHeight="1" spans="1:3">
      <c r="A16" s="25">
        <v>14</v>
      </c>
      <c r="B16" s="25" t="s">
        <v>17</v>
      </c>
      <c r="C16" s="26">
        <v>648</v>
      </c>
    </row>
    <row r="17" ht="20" customHeight="1" spans="1:3">
      <c r="A17" s="25">
        <v>15</v>
      </c>
      <c r="B17" s="25" t="s">
        <v>18</v>
      </c>
      <c r="C17" s="26">
        <v>3969</v>
      </c>
    </row>
    <row r="18" ht="20" customHeight="1" spans="1:3">
      <c r="A18" s="25">
        <v>16</v>
      </c>
      <c r="B18" s="25" t="s">
        <v>19</v>
      </c>
      <c r="C18" s="26">
        <v>4647.47</v>
      </c>
    </row>
    <row r="19" ht="20" customHeight="1" spans="1:3">
      <c r="A19" s="25">
        <v>17</v>
      </c>
      <c r="B19" s="25" t="s">
        <v>20</v>
      </c>
      <c r="C19" s="26">
        <v>772.9</v>
      </c>
    </row>
    <row r="20" ht="20" customHeight="1" spans="1:3">
      <c r="A20" s="25">
        <v>18</v>
      </c>
      <c r="B20" s="25" t="s">
        <v>21</v>
      </c>
      <c r="C20" s="26">
        <v>801.97</v>
      </c>
    </row>
    <row r="21" ht="20" customHeight="1" spans="1:3">
      <c r="A21" s="25">
        <v>19</v>
      </c>
      <c r="B21" s="25" t="s">
        <v>22</v>
      </c>
      <c r="C21" s="26">
        <v>2906.3</v>
      </c>
    </row>
    <row r="22" ht="20" customHeight="1" spans="1:3">
      <c r="A22" s="25">
        <v>20</v>
      </c>
      <c r="B22" s="25" t="s">
        <v>23</v>
      </c>
      <c r="C22" s="26">
        <v>1653.53</v>
      </c>
    </row>
    <row r="23" ht="20" customHeight="1" spans="1:3">
      <c r="A23" s="25">
        <v>21</v>
      </c>
      <c r="B23" s="25" t="s">
        <v>24</v>
      </c>
      <c r="C23" s="26">
        <v>360</v>
      </c>
    </row>
    <row r="24" ht="20" customHeight="1" spans="1:3">
      <c r="A24" s="25">
        <v>22</v>
      </c>
      <c r="B24" s="25" t="s">
        <v>25</v>
      </c>
      <c r="C24" s="26">
        <v>10574.27</v>
      </c>
    </row>
    <row r="25" ht="20" customHeight="1" spans="1:3">
      <c r="A25" s="25">
        <v>23</v>
      </c>
      <c r="B25" s="25" t="s">
        <v>26</v>
      </c>
      <c r="C25" s="26">
        <v>2935.78</v>
      </c>
    </row>
    <row r="26" ht="20" customHeight="1" spans="1:3">
      <c r="A26" s="25">
        <v>24</v>
      </c>
      <c r="B26" s="25" t="s">
        <v>27</v>
      </c>
      <c r="C26" s="26">
        <v>1735.51</v>
      </c>
    </row>
    <row r="27" ht="20" customHeight="1" spans="1:3">
      <c r="A27" s="25">
        <v>25</v>
      </c>
      <c r="B27" s="25" t="s">
        <v>28</v>
      </c>
      <c r="C27" s="26">
        <v>1968.55</v>
      </c>
    </row>
    <row r="28" ht="20" customHeight="1" spans="1:3">
      <c r="A28" s="25">
        <v>26</v>
      </c>
      <c r="B28" s="25" t="s">
        <v>29</v>
      </c>
      <c r="C28" s="26">
        <v>1628.46</v>
      </c>
    </row>
    <row r="29" ht="20" customHeight="1" spans="1:3">
      <c r="A29" s="25">
        <v>27</v>
      </c>
      <c r="B29" s="25" t="s">
        <v>30</v>
      </c>
      <c r="C29" s="26">
        <v>360</v>
      </c>
    </row>
    <row r="30" ht="20" customHeight="1" spans="1:3">
      <c r="A30" s="25">
        <v>28</v>
      </c>
      <c r="B30" s="25" t="s">
        <v>31</v>
      </c>
      <c r="C30" s="26">
        <v>11363.69</v>
      </c>
    </row>
    <row r="31" ht="20" customHeight="1" spans="1:3">
      <c r="A31" s="25">
        <v>29</v>
      </c>
      <c r="B31" s="25" t="s">
        <v>32</v>
      </c>
      <c r="C31" s="26">
        <v>4418.33</v>
      </c>
    </row>
    <row r="32" ht="20" customHeight="1" spans="1:3">
      <c r="A32" s="25">
        <v>30</v>
      </c>
      <c r="B32" s="25" t="s">
        <v>33</v>
      </c>
      <c r="C32" s="26">
        <v>515.42</v>
      </c>
    </row>
    <row r="33" ht="20" customHeight="1" spans="1:3">
      <c r="A33" s="25">
        <v>31</v>
      </c>
      <c r="B33" s="25" t="s">
        <v>34</v>
      </c>
      <c r="C33" s="26">
        <v>3295.3</v>
      </c>
    </row>
    <row r="34" ht="20" customHeight="1" spans="1:3">
      <c r="A34" s="25">
        <v>32</v>
      </c>
      <c r="B34" s="25" t="s">
        <v>35</v>
      </c>
      <c r="C34" s="26">
        <v>874.94</v>
      </c>
    </row>
    <row r="35" ht="20" customHeight="1" spans="1:3">
      <c r="A35" s="25">
        <v>33</v>
      </c>
      <c r="B35" s="25" t="s">
        <v>36</v>
      </c>
      <c r="C35" s="26">
        <v>2219.87</v>
      </c>
    </row>
    <row r="36" ht="20" customHeight="1" spans="1:3">
      <c r="A36" s="25">
        <v>34</v>
      </c>
      <c r="B36" s="25" t="s">
        <v>37</v>
      </c>
      <c r="C36" s="26">
        <v>291.65</v>
      </c>
    </row>
    <row r="37" ht="20" customHeight="1" spans="1:3">
      <c r="A37" s="25">
        <v>35</v>
      </c>
      <c r="B37" s="25" t="s">
        <v>38</v>
      </c>
      <c r="C37" s="26">
        <v>583.3</v>
      </c>
    </row>
    <row r="38" ht="20" customHeight="1" spans="1:3">
      <c r="A38" s="25">
        <v>36</v>
      </c>
      <c r="B38" s="25" t="s">
        <v>39</v>
      </c>
      <c r="C38" s="26">
        <v>1336.85</v>
      </c>
    </row>
    <row r="39" ht="20" customHeight="1" spans="1:3">
      <c r="A39" s="25">
        <v>37</v>
      </c>
      <c r="B39" s="25" t="s">
        <v>40</v>
      </c>
      <c r="C39" s="26">
        <v>720.31</v>
      </c>
    </row>
    <row r="40" ht="20" customHeight="1" spans="1:3">
      <c r="A40" s="25">
        <v>38</v>
      </c>
      <c r="B40" s="25" t="s">
        <v>41</v>
      </c>
      <c r="C40" s="26">
        <v>291.65</v>
      </c>
    </row>
    <row r="41" ht="20" customHeight="1" spans="1:3">
      <c r="A41" s="25">
        <v>39</v>
      </c>
      <c r="B41" s="25" t="s">
        <v>42</v>
      </c>
      <c r="C41" s="26">
        <v>15085.01</v>
      </c>
    </row>
    <row r="42" ht="20" customHeight="1" spans="1:3">
      <c r="A42" s="25">
        <v>40</v>
      </c>
      <c r="B42" s="25" t="s">
        <v>43</v>
      </c>
      <c r="C42" s="26">
        <v>2308.9</v>
      </c>
    </row>
    <row r="43" ht="20" customHeight="1" spans="1:3">
      <c r="A43" s="25">
        <v>41</v>
      </c>
      <c r="B43" s="25" t="s">
        <v>44</v>
      </c>
      <c r="C43" s="26">
        <v>4800.09</v>
      </c>
    </row>
    <row r="44" ht="20" customHeight="1" spans="1:3">
      <c r="A44" s="25">
        <v>42</v>
      </c>
      <c r="B44" s="25" t="s">
        <v>45</v>
      </c>
      <c r="C44" s="26">
        <v>14163.34</v>
      </c>
    </row>
    <row r="45" ht="20" customHeight="1" spans="1:3">
      <c r="A45" s="25">
        <v>43</v>
      </c>
      <c r="B45" s="25" t="s">
        <v>46</v>
      </c>
      <c r="C45" s="26">
        <v>5122.72</v>
      </c>
    </row>
    <row r="46" ht="20" customHeight="1" spans="1:3">
      <c r="A46" s="25">
        <v>44</v>
      </c>
      <c r="B46" s="25" t="s">
        <v>47</v>
      </c>
      <c r="C46" s="26">
        <v>3779.82</v>
      </c>
    </row>
    <row r="47" ht="20" customHeight="1" spans="1:3">
      <c r="A47" s="25">
        <v>45</v>
      </c>
      <c r="B47" s="25" t="s">
        <v>48</v>
      </c>
      <c r="C47" s="26">
        <v>2224.22</v>
      </c>
    </row>
    <row r="48" ht="20" customHeight="1" spans="1:3">
      <c r="A48" s="25">
        <v>46</v>
      </c>
      <c r="B48" s="25" t="s">
        <v>49</v>
      </c>
      <c r="C48" s="26">
        <v>2281.55</v>
      </c>
    </row>
    <row r="49" ht="27" customHeight="1" spans="1:3">
      <c r="A49" s="25">
        <v>47</v>
      </c>
      <c r="B49" s="25" t="s">
        <v>50</v>
      </c>
      <c r="C49" s="26">
        <v>1968.64</v>
      </c>
    </row>
    <row r="50" ht="20" customHeight="1" spans="1:3">
      <c r="A50" s="25">
        <v>48</v>
      </c>
      <c r="B50" s="25" t="s">
        <v>51</v>
      </c>
      <c r="C50" s="26">
        <v>4147.63</v>
      </c>
    </row>
    <row r="51" ht="27" customHeight="1" spans="1:3">
      <c r="A51" s="25">
        <v>49</v>
      </c>
      <c r="B51" s="27" t="s">
        <v>52</v>
      </c>
      <c r="C51" s="26">
        <v>8565.15</v>
      </c>
    </row>
    <row r="52" ht="20" customHeight="1" spans="1:3">
      <c r="A52" s="25">
        <v>50</v>
      </c>
      <c r="B52" s="25" t="s">
        <v>53</v>
      </c>
      <c r="C52" s="26">
        <v>291.65</v>
      </c>
    </row>
    <row r="53" ht="20" customHeight="1" spans="1:3">
      <c r="A53" s="25">
        <v>51</v>
      </c>
      <c r="B53" s="25" t="s">
        <v>54</v>
      </c>
      <c r="C53" s="26">
        <v>2503.28</v>
      </c>
    </row>
    <row r="54" ht="20" customHeight="1" spans="1:3">
      <c r="A54" s="25">
        <v>52</v>
      </c>
      <c r="B54" s="25" t="s">
        <v>55</v>
      </c>
      <c r="C54" s="26">
        <v>3183.83</v>
      </c>
    </row>
    <row r="55" ht="20" customHeight="1" spans="1:3">
      <c r="A55" s="25">
        <v>53</v>
      </c>
      <c r="B55" s="25" t="s">
        <v>56</v>
      </c>
      <c r="C55" s="26">
        <v>254.61</v>
      </c>
    </row>
    <row r="56" ht="20" customHeight="1" spans="1:3">
      <c r="A56" s="25">
        <v>54</v>
      </c>
      <c r="B56" s="25" t="s">
        <v>57</v>
      </c>
      <c r="C56" s="26">
        <v>19638.05</v>
      </c>
    </row>
    <row r="57" ht="20" customHeight="1" spans="1:3">
      <c r="A57" s="25">
        <v>55</v>
      </c>
      <c r="B57" s="25" t="s">
        <v>58</v>
      </c>
      <c r="C57" s="26">
        <v>3545.23</v>
      </c>
    </row>
    <row r="58" ht="20" customHeight="1" spans="1:3">
      <c r="A58" s="25">
        <v>56</v>
      </c>
      <c r="B58" s="25" t="s">
        <v>59</v>
      </c>
      <c r="C58" s="26">
        <v>1133.11</v>
      </c>
    </row>
    <row r="59" ht="20" customHeight="1" spans="1:3">
      <c r="A59" s="25">
        <v>57</v>
      </c>
      <c r="B59" s="25" t="s">
        <v>60</v>
      </c>
      <c r="C59" s="26">
        <v>18187.72</v>
      </c>
    </row>
    <row r="60" ht="20" customHeight="1" spans="1:3">
      <c r="A60" s="25">
        <v>58</v>
      </c>
      <c r="B60" s="25" t="s">
        <v>61</v>
      </c>
      <c r="C60" s="26">
        <v>8713.85</v>
      </c>
    </row>
    <row r="61" ht="20" customHeight="1" spans="1:3">
      <c r="A61" s="25">
        <v>59</v>
      </c>
      <c r="B61" s="25" t="s">
        <v>62</v>
      </c>
      <c r="C61" s="26">
        <v>13136.27</v>
      </c>
    </row>
    <row r="62" ht="20" customHeight="1" spans="1:3">
      <c r="A62" s="25">
        <v>60</v>
      </c>
      <c r="B62" s="25" t="s">
        <v>63</v>
      </c>
      <c r="C62" s="26">
        <v>2124.1</v>
      </c>
    </row>
    <row r="63" ht="22" customHeight="1" spans="1:3">
      <c r="A63" s="25">
        <v>61</v>
      </c>
      <c r="B63" s="25" t="s">
        <v>64</v>
      </c>
      <c r="C63" s="17">
        <v>56103.73</v>
      </c>
    </row>
    <row r="64" ht="20" customHeight="1" spans="1:3">
      <c r="A64" s="25">
        <v>62</v>
      </c>
      <c r="B64" s="25" t="s">
        <v>65</v>
      </c>
      <c r="C64" s="28">
        <v>8597.08</v>
      </c>
    </row>
    <row r="65" ht="28" customHeight="1" spans="1:3">
      <c r="A65" s="25">
        <v>63</v>
      </c>
      <c r="B65" s="27" t="s">
        <v>66</v>
      </c>
      <c r="C65" s="28">
        <v>11468.14</v>
      </c>
    </row>
    <row r="66" ht="20" customHeight="1" spans="1:3">
      <c r="A66" s="25">
        <v>64</v>
      </c>
      <c r="B66" s="29" t="s">
        <v>67</v>
      </c>
      <c r="C66" s="17">
        <v>34605.72</v>
      </c>
    </row>
    <row r="67" ht="20" customHeight="1" spans="1:3">
      <c r="A67" s="25">
        <v>65</v>
      </c>
      <c r="B67" s="29" t="s">
        <v>68</v>
      </c>
      <c r="C67" s="17">
        <v>24525</v>
      </c>
    </row>
    <row r="68" spans="3:3">
      <c r="C68" s="22">
        <f>SUM(C3:C67)</f>
        <v>370211.07</v>
      </c>
    </row>
  </sheetData>
  <mergeCells count="1">
    <mergeCell ref="A1:C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9"/>
  <sheetViews>
    <sheetView topLeftCell="B1" workbookViewId="0">
      <selection activeCell="A69" sqref="A69:Q70"/>
    </sheetView>
  </sheetViews>
  <sheetFormatPr defaultColWidth="9" defaultRowHeight="13.5"/>
  <cols>
    <col min="1" max="1" width="13.375" customWidth="1"/>
    <col min="2" max="2" width="35.25" customWidth="1"/>
    <col min="3" max="3" width="17" customWidth="1"/>
    <col min="4" max="4" width="15.125" customWidth="1"/>
    <col min="5" max="5" width="13" customWidth="1"/>
  </cols>
  <sheetData>
    <row r="1" ht="18.75" spans="1:18">
      <c r="A1" s="1" t="s">
        <v>69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/>
      <c r="O1" s="2"/>
      <c r="P1" s="2"/>
      <c r="Q1" s="2"/>
      <c r="R1" s="2"/>
    </row>
    <row r="2" ht="93" customHeight="1" spans="1:18">
      <c r="A2" s="3" t="s">
        <v>70</v>
      </c>
      <c r="B2" s="3" t="s">
        <v>2</v>
      </c>
      <c r="C2" s="3" t="s">
        <v>71</v>
      </c>
      <c r="D2" s="3" t="s">
        <v>72</v>
      </c>
      <c r="E2" s="3" t="s">
        <v>73</v>
      </c>
      <c r="F2" s="3" t="s">
        <v>74</v>
      </c>
      <c r="G2" s="3" t="s">
        <v>75</v>
      </c>
      <c r="H2" s="3" t="s">
        <v>76</v>
      </c>
      <c r="I2" s="3" t="s">
        <v>77</v>
      </c>
      <c r="J2" s="3" t="s">
        <v>78</v>
      </c>
      <c r="K2" s="3" t="s">
        <v>79</v>
      </c>
      <c r="L2" s="3" t="s">
        <v>80</v>
      </c>
      <c r="M2" s="8" t="s">
        <v>81</v>
      </c>
      <c r="N2" s="3" t="s">
        <v>82</v>
      </c>
      <c r="O2" s="3" t="s">
        <v>83</v>
      </c>
      <c r="P2" s="3" t="s">
        <v>84</v>
      </c>
      <c r="Q2" s="3" t="s">
        <v>85</v>
      </c>
      <c r="R2" s="3" t="s">
        <v>86</v>
      </c>
    </row>
    <row r="3" ht="18.75" spans="1:18">
      <c r="A3" s="4" t="str">
        <f>"644793513"</f>
        <v>644793513</v>
      </c>
      <c r="B3" s="4" t="s">
        <v>4</v>
      </c>
      <c r="C3" s="4" t="s">
        <v>87</v>
      </c>
      <c r="D3" s="5" t="str">
        <f t="shared" ref="D3:D11" si="0">"0"</f>
        <v>0</v>
      </c>
      <c r="E3" s="6" t="s">
        <v>88</v>
      </c>
      <c r="F3" s="6" t="s">
        <v>88</v>
      </c>
      <c r="G3" s="4" t="s">
        <v>89</v>
      </c>
      <c r="H3" s="6">
        <v>0</v>
      </c>
      <c r="I3" s="6">
        <v>0</v>
      </c>
      <c r="J3" s="4" t="str">
        <f>"5"</f>
        <v>5</v>
      </c>
      <c r="K3" s="4" t="str">
        <f>"2544.58"</f>
        <v>2544.58</v>
      </c>
      <c r="L3" s="4" t="str">
        <f>"1526.75"</f>
        <v>1526.75</v>
      </c>
      <c r="M3" s="8"/>
      <c r="N3" s="9"/>
      <c r="O3" s="6"/>
      <c r="P3" s="6"/>
      <c r="Q3" s="6"/>
      <c r="R3" s="6"/>
    </row>
    <row r="4" ht="18.75" spans="1:18">
      <c r="A4" s="4" t="str">
        <f>"644699839"</f>
        <v>644699839</v>
      </c>
      <c r="B4" s="4" t="s">
        <v>5</v>
      </c>
      <c r="C4" s="4" t="s">
        <v>87</v>
      </c>
      <c r="D4" s="5" t="str">
        <f t="shared" si="0"/>
        <v>0</v>
      </c>
      <c r="E4" s="6" t="s">
        <v>88</v>
      </c>
      <c r="F4" s="6" t="s">
        <v>88</v>
      </c>
      <c r="G4" s="4" t="s">
        <v>89</v>
      </c>
      <c r="H4" s="6">
        <v>0</v>
      </c>
      <c r="I4" s="6">
        <v>0</v>
      </c>
      <c r="J4" s="4" t="str">
        <f>"2"</f>
        <v>2</v>
      </c>
      <c r="K4" s="4" t="str">
        <f>"1048.28"</f>
        <v>1048.28</v>
      </c>
      <c r="L4" s="4" t="str">
        <f>"628.97"</f>
        <v>628.97</v>
      </c>
      <c r="M4" s="8"/>
      <c r="N4" s="9"/>
      <c r="O4" s="6"/>
      <c r="P4" s="6"/>
      <c r="Q4" s="6"/>
      <c r="R4" s="6"/>
    </row>
    <row r="5" ht="18.75" spans="1:18">
      <c r="A5" s="4" t="str">
        <f>"644688831"</f>
        <v>644688831</v>
      </c>
      <c r="B5" s="4" t="s">
        <v>6</v>
      </c>
      <c r="C5" s="4" t="s">
        <v>87</v>
      </c>
      <c r="D5" s="5" t="str">
        <f t="shared" si="0"/>
        <v>0</v>
      </c>
      <c r="E5" s="6" t="s">
        <v>88</v>
      </c>
      <c r="F5" s="6" t="s">
        <v>88</v>
      </c>
      <c r="G5" s="4" t="s">
        <v>90</v>
      </c>
      <c r="H5" s="6">
        <v>0</v>
      </c>
      <c r="I5" s="6">
        <v>0</v>
      </c>
      <c r="J5" s="4" t="str">
        <f>"10"</f>
        <v>10</v>
      </c>
      <c r="K5" s="4" t="str">
        <f>"4719.05"</f>
        <v>4719.05</v>
      </c>
      <c r="L5" s="4" t="str">
        <f>"2831.43"</f>
        <v>2831.43</v>
      </c>
      <c r="M5" s="8"/>
      <c r="N5" s="9"/>
      <c r="O5" s="6"/>
      <c r="P5" s="6"/>
      <c r="Q5" s="6"/>
      <c r="R5" s="6"/>
    </row>
    <row r="6" ht="18.75" spans="1:18">
      <c r="A6" s="4" t="str">
        <f>"644686960"</f>
        <v>644686960</v>
      </c>
      <c r="B6" s="4" t="s">
        <v>7</v>
      </c>
      <c r="C6" s="4" t="s">
        <v>87</v>
      </c>
      <c r="D6" s="5" t="str">
        <f t="shared" si="0"/>
        <v>0</v>
      </c>
      <c r="E6" s="6" t="s">
        <v>88</v>
      </c>
      <c r="F6" s="6" t="s">
        <v>88</v>
      </c>
      <c r="G6" s="4" t="s">
        <v>89</v>
      </c>
      <c r="H6" s="6">
        <v>0</v>
      </c>
      <c r="I6" s="6">
        <v>0</v>
      </c>
      <c r="J6" s="4" t="str">
        <f>"1"</f>
        <v>1</v>
      </c>
      <c r="K6" s="4" t="str">
        <f>"486.08"</f>
        <v>486.08</v>
      </c>
      <c r="L6" s="4" t="str">
        <f>"291.65"</f>
        <v>291.65</v>
      </c>
      <c r="M6" s="8"/>
      <c r="N6" s="9"/>
      <c r="O6" s="6"/>
      <c r="P6" s="6"/>
      <c r="Q6" s="6"/>
      <c r="R6" s="6"/>
    </row>
    <row r="7" ht="18.75" spans="1:18">
      <c r="A7" s="4" t="str">
        <f>"644682651"</f>
        <v>644682651</v>
      </c>
      <c r="B7" s="4" t="s">
        <v>8</v>
      </c>
      <c r="C7" s="4" t="s">
        <v>87</v>
      </c>
      <c r="D7" s="5" t="str">
        <f t="shared" si="0"/>
        <v>0</v>
      </c>
      <c r="E7" s="6" t="s">
        <v>88</v>
      </c>
      <c r="F7" s="6" t="s">
        <v>88</v>
      </c>
      <c r="G7" s="4" t="s">
        <v>90</v>
      </c>
      <c r="H7" s="6">
        <v>0</v>
      </c>
      <c r="I7" s="6">
        <v>0</v>
      </c>
      <c r="J7" s="4" t="str">
        <f>"6"</f>
        <v>6</v>
      </c>
      <c r="K7" s="4" t="str">
        <f>"3037.92"</f>
        <v>3037.92</v>
      </c>
      <c r="L7" s="4" t="str">
        <f>"1822.75"</f>
        <v>1822.75</v>
      </c>
      <c r="M7" s="8"/>
      <c r="N7" s="9"/>
      <c r="O7" s="6"/>
      <c r="P7" s="6"/>
      <c r="Q7" s="6"/>
      <c r="R7" s="6"/>
    </row>
    <row r="8" ht="18.75" spans="1:18">
      <c r="A8" s="4" t="str">
        <f>"644681260"</f>
        <v>644681260</v>
      </c>
      <c r="B8" s="4" t="s">
        <v>9</v>
      </c>
      <c r="C8" s="4" t="s">
        <v>87</v>
      </c>
      <c r="D8" s="5" t="str">
        <f t="shared" si="0"/>
        <v>0</v>
      </c>
      <c r="E8" s="6" t="s">
        <v>88</v>
      </c>
      <c r="F8" s="6" t="s">
        <v>88</v>
      </c>
      <c r="G8" s="4" t="s">
        <v>89</v>
      </c>
      <c r="H8" s="6">
        <v>0</v>
      </c>
      <c r="I8" s="6">
        <v>0</v>
      </c>
      <c r="J8" s="4" t="str">
        <f>"1"</f>
        <v>1</v>
      </c>
      <c r="K8" s="4" t="str">
        <f>"810.12"</f>
        <v>810.12</v>
      </c>
      <c r="L8" s="4" t="str">
        <f>"486.07"</f>
        <v>486.07</v>
      </c>
      <c r="M8" s="8"/>
      <c r="N8" s="9"/>
      <c r="O8" s="6"/>
      <c r="P8" s="6"/>
      <c r="Q8" s="6"/>
      <c r="R8" s="6"/>
    </row>
    <row r="9" ht="18.75" spans="1:18">
      <c r="A9" s="4" t="str">
        <f>"644680266"</f>
        <v>644680266</v>
      </c>
      <c r="B9" s="4" t="s">
        <v>10</v>
      </c>
      <c r="C9" s="4" t="s">
        <v>87</v>
      </c>
      <c r="D9" s="5" t="str">
        <f t="shared" si="0"/>
        <v>0</v>
      </c>
      <c r="E9" s="6" t="s">
        <v>88</v>
      </c>
      <c r="F9" s="6" t="s">
        <v>88</v>
      </c>
      <c r="G9" s="4" t="s">
        <v>89</v>
      </c>
      <c r="H9" s="6">
        <v>0</v>
      </c>
      <c r="I9" s="6">
        <v>0</v>
      </c>
      <c r="J9" s="4" t="str">
        <f>"7"</f>
        <v>7</v>
      </c>
      <c r="K9" s="4" t="str">
        <f>"3683.24"</f>
        <v>3683.24</v>
      </c>
      <c r="L9" s="4" t="str">
        <f>"2209.94"</f>
        <v>2209.94</v>
      </c>
      <c r="M9" s="8"/>
      <c r="N9" s="9"/>
      <c r="O9" s="6"/>
      <c r="P9" s="6"/>
      <c r="Q9" s="6"/>
      <c r="R9" s="6"/>
    </row>
    <row r="10" ht="18.75" spans="1:18">
      <c r="A10" s="4" t="str">
        <f>"644664560"</f>
        <v>644664560</v>
      </c>
      <c r="B10" s="4" t="s">
        <v>11</v>
      </c>
      <c r="C10" s="4" t="s">
        <v>87</v>
      </c>
      <c r="D10" s="5" t="str">
        <f t="shared" si="0"/>
        <v>0</v>
      </c>
      <c r="E10" s="6" t="s">
        <v>88</v>
      </c>
      <c r="F10" s="6" t="s">
        <v>88</v>
      </c>
      <c r="G10" s="4" t="s">
        <v>89</v>
      </c>
      <c r="H10" s="6">
        <v>0</v>
      </c>
      <c r="I10" s="6">
        <v>0</v>
      </c>
      <c r="J10" s="4" t="str">
        <f>"10"</f>
        <v>10</v>
      </c>
      <c r="K10" s="4" t="str">
        <f>"4974.88"</f>
        <v>4974.88</v>
      </c>
      <c r="L10" s="4" t="str">
        <f>"2984.93"</f>
        <v>2984.93</v>
      </c>
      <c r="M10" s="8"/>
      <c r="N10" s="9"/>
      <c r="O10" s="6"/>
      <c r="P10" s="6"/>
      <c r="Q10" s="6"/>
      <c r="R10" s="6"/>
    </row>
    <row r="11" ht="18.75" spans="1:18">
      <c r="A11" s="4" t="str">
        <f>"644651212"</f>
        <v>644651212</v>
      </c>
      <c r="B11" s="4" t="s">
        <v>12</v>
      </c>
      <c r="C11" s="4" t="s">
        <v>87</v>
      </c>
      <c r="D11" s="5" t="str">
        <f t="shared" si="0"/>
        <v>0</v>
      </c>
      <c r="E11" s="6" t="s">
        <v>88</v>
      </c>
      <c r="F11" s="6" t="s">
        <v>88</v>
      </c>
      <c r="G11" s="4" t="s">
        <v>89</v>
      </c>
      <c r="H11" s="6">
        <v>0</v>
      </c>
      <c r="I11" s="6">
        <v>0</v>
      </c>
      <c r="J11" s="4" t="str">
        <f t="shared" ref="J11:J16" si="1">"2"</f>
        <v>2</v>
      </c>
      <c r="K11" s="4" t="str">
        <f>"972.16"</f>
        <v>972.16</v>
      </c>
      <c r="L11" s="4" t="str">
        <f>"583.3"</f>
        <v>583.3</v>
      </c>
      <c r="M11" s="8"/>
      <c r="N11" s="9"/>
      <c r="O11" s="6"/>
      <c r="P11" s="6"/>
      <c r="Q11" s="6"/>
      <c r="R11" s="6"/>
    </row>
    <row r="12" ht="18.75" spans="1:18">
      <c r="A12" s="4" t="str">
        <f>"644650460"</f>
        <v>644650460</v>
      </c>
      <c r="B12" s="4" t="s">
        <v>13</v>
      </c>
      <c r="C12" s="4" t="s">
        <v>87</v>
      </c>
      <c r="D12" s="5">
        <v>0.04</v>
      </c>
      <c r="E12" s="6" t="s">
        <v>88</v>
      </c>
      <c r="F12" s="6" t="s">
        <v>88</v>
      </c>
      <c r="G12" s="4" t="s">
        <v>89</v>
      </c>
      <c r="H12" s="6">
        <v>0</v>
      </c>
      <c r="I12" s="6">
        <v>0</v>
      </c>
      <c r="J12" s="4" t="str">
        <f>"24"</f>
        <v>24</v>
      </c>
      <c r="K12" s="4" t="str">
        <f>"14579.8"</f>
        <v>14579.8</v>
      </c>
      <c r="L12" s="4" t="str">
        <f>"8747.88"</f>
        <v>8747.88</v>
      </c>
      <c r="M12" s="8"/>
      <c r="N12" s="9"/>
      <c r="O12" s="6"/>
      <c r="P12" s="6"/>
      <c r="Q12" s="6"/>
      <c r="R12" s="6"/>
    </row>
    <row r="13" ht="18.75" spans="1:18">
      <c r="A13" s="4" t="str">
        <f>"644643960"</f>
        <v>644643960</v>
      </c>
      <c r="B13" s="4" t="s">
        <v>14</v>
      </c>
      <c r="C13" s="4" t="s">
        <v>87</v>
      </c>
      <c r="D13" s="5" t="str">
        <f t="shared" ref="D13:D30" si="2">"0"</f>
        <v>0</v>
      </c>
      <c r="E13" s="6" t="s">
        <v>88</v>
      </c>
      <c r="F13" s="6" t="s">
        <v>88</v>
      </c>
      <c r="G13" s="4" t="s">
        <v>89</v>
      </c>
      <c r="H13" s="6">
        <v>0</v>
      </c>
      <c r="I13" s="6">
        <v>0</v>
      </c>
      <c r="J13" s="4" t="str">
        <f t="shared" si="1"/>
        <v>2</v>
      </c>
      <c r="K13" s="4" t="str">
        <f>"972.16"</f>
        <v>972.16</v>
      </c>
      <c r="L13" s="4" t="str">
        <f>"583.3"</f>
        <v>583.3</v>
      </c>
      <c r="M13" s="8"/>
      <c r="N13" s="9"/>
      <c r="O13" s="6"/>
      <c r="P13" s="6"/>
      <c r="Q13" s="6"/>
      <c r="R13" s="6"/>
    </row>
    <row r="14" ht="18.75" spans="1:18">
      <c r="A14" s="4" t="str">
        <f>"644640111"</f>
        <v>644640111</v>
      </c>
      <c r="B14" s="4" t="s">
        <v>15</v>
      </c>
      <c r="C14" s="4" t="s">
        <v>87</v>
      </c>
      <c r="D14" s="5" t="str">
        <f t="shared" si="2"/>
        <v>0</v>
      </c>
      <c r="E14" s="6" t="s">
        <v>88</v>
      </c>
      <c r="F14" s="6" t="s">
        <v>88</v>
      </c>
      <c r="G14" s="4" t="s">
        <v>89</v>
      </c>
      <c r="H14" s="6">
        <v>0</v>
      </c>
      <c r="I14" s="6">
        <v>0</v>
      </c>
      <c r="J14" s="4" t="str">
        <f>"47"</f>
        <v>47</v>
      </c>
      <c r="K14" s="4" t="str">
        <f>"23151.6"</f>
        <v>23151.6</v>
      </c>
      <c r="L14" s="4" t="str">
        <f>"13890.96"</f>
        <v>13890.96</v>
      </c>
      <c r="M14" s="8"/>
      <c r="N14" s="9"/>
      <c r="O14" s="6"/>
      <c r="P14" s="6"/>
      <c r="Q14" s="6"/>
      <c r="R14" s="6"/>
    </row>
    <row r="15" ht="18.75" spans="1:18">
      <c r="A15" s="4" t="str">
        <f>"644639710"</f>
        <v>644639710</v>
      </c>
      <c r="B15" s="4" t="s">
        <v>16</v>
      </c>
      <c r="C15" s="4" t="s">
        <v>87</v>
      </c>
      <c r="D15" s="5" t="str">
        <f t="shared" si="2"/>
        <v>0</v>
      </c>
      <c r="E15" s="6" t="s">
        <v>88</v>
      </c>
      <c r="F15" s="6" t="s">
        <v>88</v>
      </c>
      <c r="G15" s="4" t="s">
        <v>89</v>
      </c>
      <c r="H15" s="6">
        <v>0</v>
      </c>
      <c r="I15" s="6">
        <v>0</v>
      </c>
      <c r="J15" s="4" t="str">
        <f>"1"</f>
        <v>1</v>
      </c>
      <c r="K15" s="4" t="str">
        <f>"486.08"</f>
        <v>486.08</v>
      </c>
      <c r="L15" s="4" t="str">
        <f>"291.65"</f>
        <v>291.65</v>
      </c>
      <c r="M15" s="8"/>
      <c r="N15" s="9"/>
      <c r="O15" s="6"/>
      <c r="P15" s="6"/>
      <c r="Q15" s="6"/>
      <c r="R15" s="6"/>
    </row>
    <row r="16" ht="18.75" spans="1:18">
      <c r="A16" s="4" t="str">
        <f>"644638111"</f>
        <v>644638111</v>
      </c>
      <c r="B16" s="4" t="s">
        <v>17</v>
      </c>
      <c r="C16" s="4" t="s">
        <v>87</v>
      </c>
      <c r="D16" s="5" t="str">
        <f t="shared" si="2"/>
        <v>0</v>
      </c>
      <c r="E16" s="6" t="s">
        <v>88</v>
      </c>
      <c r="F16" s="6" t="s">
        <v>88</v>
      </c>
      <c r="G16" s="4" t="s">
        <v>90</v>
      </c>
      <c r="H16" s="6">
        <v>0</v>
      </c>
      <c r="I16" s="6">
        <v>0</v>
      </c>
      <c r="J16" s="4" t="str">
        <f t="shared" si="1"/>
        <v>2</v>
      </c>
      <c r="K16" s="4" t="str">
        <f>"1080"</f>
        <v>1080</v>
      </c>
      <c r="L16" s="4" t="str">
        <f>"648"</f>
        <v>648</v>
      </c>
      <c r="M16" s="8"/>
      <c r="N16" s="9"/>
      <c r="O16" s="6"/>
      <c r="P16" s="6"/>
      <c r="Q16" s="6"/>
      <c r="R16" s="6"/>
    </row>
    <row r="17" ht="18.75" spans="1:18">
      <c r="A17" s="4" t="str">
        <f>"644638061"</f>
        <v>644638061</v>
      </c>
      <c r="B17" s="4" t="s">
        <v>18</v>
      </c>
      <c r="C17" s="4" t="s">
        <v>87</v>
      </c>
      <c r="D17" s="5" t="str">
        <f t="shared" si="2"/>
        <v>0</v>
      </c>
      <c r="E17" s="6" t="s">
        <v>88</v>
      </c>
      <c r="F17" s="6" t="s">
        <v>88</v>
      </c>
      <c r="G17" s="4" t="s">
        <v>90</v>
      </c>
      <c r="H17" s="6">
        <v>0</v>
      </c>
      <c r="I17" s="6">
        <v>0</v>
      </c>
      <c r="J17" s="4" t="str">
        <f>"12"</f>
        <v>12</v>
      </c>
      <c r="K17" s="4" t="str">
        <f>"6615"</f>
        <v>6615</v>
      </c>
      <c r="L17" s="4" t="str">
        <f>"3969"</f>
        <v>3969</v>
      </c>
      <c r="M17" s="8"/>
      <c r="N17" s="9"/>
      <c r="O17" s="6"/>
      <c r="P17" s="6"/>
      <c r="Q17" s="6"/>
      <c r="R17" s="6"/>
    </row>
    <row r="18" ht="18.75" spans="1:18">
      <c r="A18" s="4" t="str">
        <f>"644627260"</f>
        <v>644627260</v>
      </c>
      <c r="B18" s="4" t="s">
        <v>19</v>
      </c>
      <c r="C18" s="4" t="s">
        <v>87</v>
      </c>
      <c r="D18" s="5" t="str">
        <f t="shared" si="2"/>
        <v>0</v>
      </c>
      <c r="E18" s="6" t="s">
        <v>88</v>
      </c>
      <c r="F18" s="6" t="s">
        <v>88</v>
      </c>
      <c r="G18" s="4" t="s">
        <v>90</v>
      </c>
      <c r="H18" s="6">
        <v>0</v>
      </c>
      <c r="I18" s="6">
        <v>0</v>
      </c>
      <c r="J18" s="4" t="str">
        <f>"16"</f>
        <v>16</v>
      </c>
      <c r="K18" s="4" t="str">
        <f>"7745.78"</f>
        <v>7745.78</v>
      </c>
      <c r="L18" s="4" t="str">
        <f>"4647.47"</f>
        <v>4647.47</v>
      </c>
      <c r="M18" s="8"/>
      <c r="N18" s="9"/>
      <c r="O18" s="6"/>
      <c r="P18" s="6"/>
      <c r="Q18" s="6"/>
      <c r="R18" s="6"/>
    </row>
    <row r="19" ht="18.75" spans="1:18">
      <c r="A19" s="4" t="str">
        <f>"644626910"</f>
        <v>644626910</v>
      </c>
      <c r="B19" s="4" t="s">
        <v>20</v>
      </c>
      <c r="C19" s="4" t="s">
        <v>87</v>
      </c>
      <c r="D19" s="5" t="str">
        <f t="shared" si="2"/>
        <v>0</v>
      </c>
      <c r="E19" s="6" t="s">
        <v>88</v>
      </c>
      <c r="F19" s="6" t="s">
        <v>88</v>
      </c>
      <c r="G19" s="4" t="s">
        <v>89</v>
      </c>
      <c r="H19" s="6">
        <v>0</v>
      </c>
      <c r="I19" s="6">
        <v>0</v>
      </c>
      <c r="J19" s="4" t="str">
        <f>"2"</f>
        <v>2</v>
      </c>
      <c r="K19" s="4" t="str">
        <f>"1288.16"</f>
        <v>1288.16</v>
      </c>
      <c r="L19" s="4" t="str">
        <f>"772.9"</f>
        <v>772.9</v>
      </c>
      <c r="M19" s="8"/>
      <c r="N19" s="9"/>
      <c r="O19" s="6"/>
      <c r="P19" s="6"/>
      <c r="Q19" s="6"/>
      <c r="R19" s="6"/>
    </row>
    <row r="20" ht="18.75" spans="1:18">
      <c r="A20" s="4" t="str">
        <f>"644602760"</f>
        <v>644602760</v>
      </c>
      <c r="B20" s="4" t="s">
        <v>21</v>
      </c>
      <c r="C20" s="4" t="s">
        <v>87</v>
      </c>
      <c r="D20" s="5" t="str">
        <f t="shared" si="2"/>
        <v>0</v>
      </c>
      <c r="E20" s="6" t="s">
        <v>88</v>
      </c>
      <c r="F20" s="6" t="s">
        <v>88</v>
      </c>
      <c r="G20" s="4" t="s">
        <v>89</v>
      </c>
      <c r="H20" s="6">
        <v>0</v>
      </c>
      <c r="I20" s="6">
        <v>0</v>
      </c>
      <c r="J20" s="4" t="str">
        <f>"2"</f>
        <v>2</v>
      </c>
      <c r="K20" s="4" t="str">
        <f>"1336.62"</f>
        <v>1336.62</v>
      </c>
      <c r="L20" s="4" t="str">
        <f>"801.97"</f>
        <v>801.97</v>
      </c>
      <c r="M20" s="8"/>
      <c r="N20" s="9"/>
      <c r="O20" s="6"/>
      <c r="P20" s="6"/>
      <c r="Q20" s="6"/>
      <c r="R20" s="6"/>
    </row>
    <row r="21" ht="18.75" spans="1:18">
      <c r="A21" s="4" t="str">
        <f>"644596760"</f>
        <v>644596760</v>
      </c>
      <c r="B21" s="4" t="s">
        <v>22</v>
      </c>
      <c r="C21" s="4" t="s">
        <v>87</v>
      </c>
      <c r="D21" s="5" t="str">
        <f t="shared" si="2"/>
        <v>0</v>
      </c>
      <c r="E21" s="6" t="s">
        <v>88</v>
      </c>
      <c r="F21" s="6" t="s">
        <v>88</v>
      </c>
      <c r="G21" s="4" t="s">
        <v>91</v>
      </c>
      <c r="H21" s="6">
        <v>0</v>
      </c>
      <c r="I21" s="6">
        <v>0</v>
      </c>
      <c r="J21" s="4" t="str">
        <f>"10"</f>
        <v>10</v>
      </c>
      <c r="K21" s="4" t="str">
        <f>"4843.84"</f>
        <v>4843.84</v>
      </c>
      <c r="L21" s="4" t="str">
        <f>"2906.3"</f>
        <v>2906.3</v>
      </c>
      <c r="M21" s="8"/>
      <c r="N21" s="9"/>
      <c r="O21" s="6"/>
      <c r="P21" s="6"/>
      <c r="Q21" s="6"/>
      <c r="R21" s="6"/>
    </row>
    <row r="22" ht="18.75" spans="1:18">
      <c r="A22" s="4" t="str">
        <f>"644596710"</f>
        <v>644596710</v>
      </c>
      <c r="B22" s="4" t="s">
        <v>23</v>
      </c>
      <c r="C22" s="4" t="s">
        <v>87</v>
      </c>
      <c r="D22" s="5" t="str">
        <f t="shared" si="2"/>
        <v>0</v>
      </c>
      <c r="E22" s="6" t="s">
        <v>88</v>
      </c>
      <c r="F22" s="6" t="s">
        <v>88</v>
      </c>
      <c r="G22" s="4" t="s">
        <v>89</v>
      </c>
      <c r="H22" s="6">
        <v>0</v>
      </c>
      <c r="I22" s="6">
        <v>0</v>
      </c>
      <c r="J22" s="4" t="str">
        <f>"5"</f>
        <v>5</v>
      </c>
      <c r="K22" s="4" t="str">
        <f>"2755.88"</f>
        <v>2755.88</v>
      </c>
      <c r="L22" s="4" t="str">
        <f>"1653.53"</f>
        <v>1653.53</v>
      </c>
      <c r="M22" s="8"/>
      <c r="N22" s="9"/>
      <c r="O22" s="6"/>
      <c r="P22" s="6"/>
      <c r="Q22" s="6"/>
      <c r="R22" s="6"/>
    </row>
    <row r="23" ht="18.75" spans="1:18">
      <c r="A23" s="4" t="str">
        <f>"644592760"</f>
        <v>644592760</v>
      </c>
      <c r="B23" s="4" t="s">
        <v>24</v>
      </c>
      <c r="C23" s="4" t="s">
        <v>87</v>
      </c>
      <c r="D23" s="5" t="str">
        <f t="shared" si="2"/>
        <v>0</v>
      </c>
      <c r="E23" s="6" t="s">
        <v>88</v>
      </c>
      <c r="F23" s="6" t="s">
        <v>88</v>
      </c>
      <c r="G23" s="4" t="s">
        <v>89</v>
      </c>
      <c r="H23" s="6">
        <v>0</v>
      </c>
      <c r="I23" s="6">
        <v>0</v>
      </c>
      <c r="J23" s="4" t="str">
        <f>"1"</f>
        <v>1</v>
      </c>
      <c r="K23" s="4" t="str">
        <f>"600"</f>
        <v>600</v>
      </c>
      <c r="L23" s="4" t="str">
        <f>"360"</f>
        <v>360</v>
      </c>
      <c r="M23" s="8"/>
      <c r="N23" s="9"/>
      <c r="O23" s="6"/>
      <c r="P23" s="6"/>
      <c r="Q23" s="6"/>
      <c r="R23" s="6"/>
    </row>
    <row r="24" ht="18.75" spans="1:18">
      <c r="A24" s="4" t="str">
        <f>"644590060"</f>
        <v>644590060</v>
      </c>
      <c r="B24" s="4" t="s">
        <v>25</v>
      </c>
      <c r="C24" s="4" t="s">
        <v>87</v>
      </c>
      <c r="D24" s="5" t="str">
        <f t="shared" si="2"/>
        <v>0</v>
      </c>
      <c r="E24" s="6" t="s">
        <v>88</v>
      </c>
      <c r="F24" s="6" t="s">
        <v>88</v>
      </c>
      <c r="G24" s="4" t="s">
        <v>89</v>
      </c>
      <c r="H24" s="6">
        <v>0</v>
      </c>
      <c r="I24" s="6">
        <v>0</v>
      </c>
      <c r="J24" s="4" t="str">
        <f>"36"</f>
        <v>36</v>
      </c>
      <c r="K24" s="4" t="str">
        <f>"17623.78"</f>
        <v>17623.78</v>
      </c>
      <c r="L24" s="4" t="str">
        <f>"10574.27"</f>
        <v>10574.27</v>
      </c>
      <c r="M24" s="8"/>
      <c r="N24" s="9"/>
      <c r="O24" s="6"/>
      <c r="P24" s="6"/>
      <c r="Q24" s="6"/>
      <c r="R24" s="6"/>
    </row>
    <row r="25" ht="18.75" spans="1:18">
      <c r="A25" s="4" t="str">
        <f>"644589762"</f>
        <v>644589762</v>
      </c>
      <c r="B25" s="4" t="s">
        <v>26</v>
      </c>
      <c r="C25" s="4" t="s">
        <v>87</v>
      </c>
      <c r="D25" s="5" t="str">
        <f t="shared" si="2"/>
        <v>0</v>
      </c>
      <c r="E25" s="6" t="s">
        <v>88</v>
      </c>
      <c r="F25" s="6" t="s">
        <v>88</v>
      </c>
      <c r="G25" s="4" t="s">
        <v>89</v>
      </c>
      <c r="H25" s="6">
        <v>0</v>
      </c>
      <c r="I25" s="6">
        <v>0</v>
      </c>
      <c r="J25" s="4" t="str">
        <f>"10"</f>
        <v>10</v>
      </c>
      <c r="K25" s="4" t="str">
        <f>"4892.97"</f>
        <v>4892.97</v>
      </c>
      <c r="L25" s="4" t="str">
        <f>"2935.78"</f>
        <v>2935.78</v>
      </c>
      <c r="M25" s="8"/>
      <c r="N25" s="9"/>
      <c r="O25" s="6"/>
      <c r="P25" s="6"/>
      <c r="Q25" s="6"/>
      <c r="R25" s="6"/>
    </row>
    <row r="26" ht="18.75" spans="1:18">
      <c r="A26" s="4" t="str">
        <f>"644583210"</f>
        <v>644583210</v>
      </c>
      <c r="B26" s="4" t="s">
        <v>27</v>
      </c>
      <c r="C26" s="4" t="s">
        <v>87</v>
      </c>
      <c r="D26" s="5" t="str">
        <f t="shared" si="2"/>
        <v>0</v>
      </c>
      <c r="E26" s="6" t="s">
        <v>88</v>
      </c>
      <c r="F26" s="6" t="s">
        <v>88</v>
      </c>
      <c r="G26" s="4" t="s">
        <v>89</v>
      </c>
      <c r="H26" s="6">
        <v>0</v>
      </c>
      <c r="I26" s="6">
        <v>0</v>
      </c>
      <c r="J26" s="4" t="str">
        <f>"5"</f>
        <v>5</v>
      </c>
      <c r="K26" s="4" t="str">
        <f>"2892.52"</f>
        <v>2892.52</v>
      </c>
      <c r="L26" s="4" t="str">
        <f>"1735.51"</f>
        <v>1735.51</v>
      </c>
      <c r="M26" s="8"/>
      <c r="N26" s="9"/>
      <c r="O26" s="6"/>
      <c r="P26" s="6"/>
      <c r="Q26" s="6"/>
      <c r="R26" s="6"/>
    </row>
    <row r="27" ht="18.75" spans="1:18">
      <c r="A27" s="4" t="str">
        <f>"644582310"</f>
        <v>644582310</v>
      </c>
      <c r="B27" s="4" t="s">
        <v>28</v>
      </c>
      <c r="C27" s="4" t="s">
        <v>87</v>
      </c>
      <c r="D27" s="5" t="str">
        <f t="shared" si="2"/>
        <v>0</v>
      </c>
      <c r="E27" s="6" t="s">
        <v>88</v>
      </c>
      <c r="F27" s="6" t="s">
        <v>88</v>
      </c>
      <c r="G27" s="4" t="s">
        <v>89</v>
      </c>
      <c r="H27" s="6">
        <v>0</v>
      </c>
      <c r="I27" s="6">
        <v>0</v>
      </c>
      <c r="J27" s="4" t="str">
        <f>"6"</f>
        <v>6</v>
      </c>
      <c r="K27" s="4" t="str">
        <f>"3280.92"</f>
        <v>3280.92</v>
      </c>
      <c r="L27" s="4" t="str">
        <f>"1968.55"</f>
        <v>1968.55</v>
      </c>
      <c r="M27" s="8"/>
      <c r="N27" s="9"/>
      <c r="O27" s="6"/>
      <c r="P27" s="6"/>
      <c r="Q27" s="6"/>
      <c r="R27" s="6"/>
    </row>
    <row r="28" ht="18.75" spans="1:18">
      <c r="A28" s="4" t="str">
        <f>"644580763"</f>
        <v>644580763</v>
      </c>
      <c r="B28" s="4" t="s">
        <v>29</v>
      </c>
      <c r="C28" s="4" t="s">
        <v>87</v>
      </c>
      <c r="D28" s="5" t="str">
        <f t="shared" si="2"/>
        <v>0</v>
      </c>
      <c r="E28" s="6" t="s">
        <v>88</v>
      </c>
      <c r="F28" s="6" t="s">
        <v>88</v>
      </c>
      <c r="G28" s="4" t="s">
        <v>89</v>
      </c>
      <c r="H28" s="6">
        <v>0</v>
      </c>
      <c r="I28" s="6">
        <v>0</v>
      </c>
      <c r="J28" s="4" t="str">
        <f>"5"</f>
        <v>5</v>
      </c>
      <c r="K28" s="4" t="str">
        <f>"2714.1"</f>
        <v>2714.1</v>
      </c>
      <c r="L28" s="4" t="str">
        <f>"1628.46"</f>
        <v>1628.46</v>
      </c>
      <c r="M28" s="8"/>
      <c r="N28" s="9"/>
      <c r="O28" s="6"/>
      <c r="P28" s="6"/>
      <c r="Q28" s="6"/>
      <c r="R28" s="6"/>
    </row>
    <row r="29" ht="18.75" spans="1:18">
      <c r="A29" s="4" t="str">
        <f>"644571210"</f>
        <v>644571210</v>
      </c>
      <c r="B29" s="4" t="s">
        <v>30</v>
      </c>
      <c r="C29" s="4" t="s">
        <v>87</v>
      </c>
      <c r="D29" s="5" t="str">
        <f t="shared" si="2"/>
        <v>0</v>
      </c>
      <c r="E29" s="6" t="s">
        <v>88</v>
      </c>
      <c r="F29" s="6" t="s">
        <v>88</v>
      </c>
      <c r="G29" s="4" t="s">
        <v>89</v>
      </c>
      <c r="H29" s="6">
        <v>0</v>
      </c>
      <c r="I29" s="6">
        <v>0</v>
      </c>
      <c r="J29" s="4" t="str">
        <f>"1"</f>
        <v>1</v>
      </c>
      <c r="K29" s="4" t="str">
        <f>"600"</f>
        <v>600</v>
      </c>
      <c r="L29" s="4" t="str">
        <f>"360"</f>
        <v>360</v>
      </c>
      <c r="M29" s="8"/>
      <c r="N29" s="9"/>
      <c r="O29" s="6"/>
      <c r="P29" s="6"/>
      <c r="Q29" s="6"/>
      <c r="R29" s="6"/>
    </row>
    <row r="30" ht="18.75" spans="1:18">
      <c r="A30" s="4" t="str">
        <f>"644562510"</f>
        <v>644562510</v>
      </c>
      <c r="B30" s="4" t="s">
        <v>31</v>
      </c>
      <c r="C30" s="4" t="s">
        <v>87</v>
      </c>
      <c r="D30" s="5" t="str">
        <f t="shared" si="2"/>
        <v>0</v>
      </c>
      <c r="E30" s="6" t="s">
        <v>88</v>
      </c>
      <c r="F30" s="6" t="s">
        <v>88</v>
      </c>
      <c r="G30" s="4" t="s">
        <v>89</v>
      </c>
      <c r="H30" s="6">
        <v>0</v>
      </c>
      <c r="I30" s="6">
        <v>0</v>
      </c>
      <c r="J30" s="4" t="str">
        <f>"32"</f>
        <v>32</v>
      </c>
      <c r="K30" s="4" t="str">
        <f>"18939.48"</f>
        <v>18939.48</v>
      </c>
      <c r="L30" s="4" t="str">
        <f>"11363.69"</f>
        <v>11363.69</v>
      </c>
      <c r="M30" s="8"/>
      <c r="N30" s="9"/>
      <c r="O30" s="6"/>
      <c r="P30" s="6"/>
      <c r="Q30" s="6"/>
      <c r="R30" s="6"/>
    </row>
    <row r="31" ht="18.75" spans="1:18">
      <c r="A31" s="4" t="str">
        <f>"644558511"</f>
        <v>644558511</v>
      </c>
      <c r="B31" s="4" t="s">
        <v>32</v>
      </c>
      <c r="C31" s="4" t="s">
        <v>87</v>
      </c>
      <c r="D31" s="5">
        <v>0.14</v>
      </c>
      <c r="E31" s="6" t="s">
        <v>88</v>
      </c>
      <c r="F31" s="6" t="s">
        <v>88</v>
      </c>
      <c r="G31" s="4" t="s">
        <v>89</v>
      </c>
      <c r="H31" s="6">
        <v>0</v>
      </c>
      <c r="I31" s="6">
        <v>0</v>
      </c>
      <c r="J31" s="4" t="str">
        <f>"14"</f>
        <v>14</v>
      </c>
      <c r="K31" s="4" t="str">
        <f>"7363.89"</f>
        <v>7363.89</v>
      </c>
      <c r="L31" s="4" t="str">
        <f>"4418.33"</f>
        <v>4418.33</v>
      </c>
      <c r="M31" s="8"/>
      <c r="N31" s="9"/>
      <c r="O31" s="6"/>
      <c r="P31" s="6"/>
      <c r="Q31" s="6"/>
      <c r="R31" s="6"/>
    </row>
    <row r="32" ht="18.75" spans="1:18">
      <c r="A32" s="4" t="str">
        <f>"644554860"</f>
        <v>644554860</v>
      </c>
      <c r="B32" s="4" t="s">
        <v>33</v>
      </c>
      <c r="C32" s="4" t="s">
        <v>87</v>
      </c>
      <c r="D32" s="5" t="str">
        <f t="shared" ref="D32:D44" si="3">"0"</f>
        <v>0</v>
      </c>
      <c r="E32" s="6" t="s">
        <v>88</v>
      </c>
      <c r="F32" s="6" t="s">
        <v>88</v>
      </c>
      <c r="G32" s="4" t="s">
        <v>89</v>
      </c>
      <c r="H32" s="6">
        <v>0</v>
      </c>
      <c r="I32" s="6">
        <v>0</v>
      </c>
      <c r="J32" s="4" t="str">
        <f>"1"</f>
        <v>1</v>
      </c>
      <c r="K32" s="4" t="str">
        <f>"859.03"</f>
        <v>859.03</v>
      </c>
      <c r="L32" s="4" t="str">
        <f>"515.42"</f>
        <v>515.42</v>
      </c>
      <c r="M32" s="8"/>
      <c r="N32" s="9"/>
      <c r="O32" s="6"/>
      <c r="P32" s="6"/>
      <c r="Q32" s="6"/>
      <c r="R32" s="6"/>
    </row>
    <row r="33" ht="18.75" spans="1:18">
      <c r="A33" s="4" t="str">
        <f>"644548410"</f>
        <v>644548410</v>
      </c>
      <c r="B33" s="4" t="s">
        <v>34</v>
      </c>
      <c r="C33" s="4" t="s">
        <v>87</v>
      </c>
      <c r="D33" s="5" t="str">
        <f t="shared" si="3"/>
        <v>0</v>
      </c>
      <c r="E33" s="6" t="s">
        <v>88</v>
      </c>
      <c r="F33" s="6" t="s">
        <v>88</v>
      </c>
      <c r="G33" s="4" t="s">
        <v>89</v>
      </c>
      <c r="H33" s="6">
        <v>0</v>
      </c>
      <c r="I33" s="6">
        <v>0</v>
      </c>
      <c r="J33" s="4" t="str">
        <f>"9"</f>
        <v>9</v>
      </c>
      <c r="K33" s="4" t="str">
        <f>"5492.16"</f>
        <v>5492.16</v>
      </c>
      <c r="L33" s="4" t="str">
        <f>"3295.3"</f>
        <v>3295.3</v>
      </c>
      <c r="M33" s="8"/>
      <c r="N33" s="9"/>
      <c r="O33" s="6"/>
      <c r="P33" s="6"/>
      <c r="Q33" s="6"/>
      <c r="R33" s="6"/>
    </row>
    <row r="34" ht="18.75" spans="1:18">
      <c r="A34" s="4" t="str">
        <f>"644548162"</f>
        <v>644548162</v>
      </c>
      <c r="B34" s="4" t="s">
        <v>35</v>
      </c>
      <c r="C34" s="4" t="s">
        <v>87</v>
      </c>
      <c r="D34" s="5" t="str">
        <f t="shared" si="3"/>
        <v>0</v>
      </c>
      <c r="E34" s="6" t="s">
        <v>88</v>
      </c>
      <c r="F34" s="6" t="s">
        <v>88</v>
      </c>
      <c r="G34" s="4" t="s">
        <v>89</v>
      </c>
      <c r="H34" s="6">
        <v>0</v>
      </c>
      <c r="I34" s="6">
        <v>0</v>
      </c>
      <c r="J34" s="4" t="str">
        <f>"3"</f>
        <v>3</v>
      </c>
      <c r="K34" s="4" t="str">
        <f>"1458.24"</f>
        <v>1458.24</v>
      </c>
      <c r="L34" s="4" t="str">
        <f>"874.94"</f>
        <v>874.94</v>
      </c>
      <c r="M34" s="8"/>
      <c r="N34" s="9"/>
      <c r="O34" s="6"/>
      <c r="P34" s="6"/>
      <c r="Q34" s="6"/>
      <c r="R34" s="6"/>
    </row>
    <row r="35" ht="18.75" spans="1:18">
      <c r="A35" s="4" t="str">
        <f>"644535810"</f>
        <v>644535810</v>
      </c>
      <c r="B35" s="4" t="s">
        <v>36</v>
      </c>
      <c r="C35" s="4" t="s">
        <v>87</v>
      </c>
      <c r="D35" s="5" t="str">
        <f t="shared" si="3"/>
        <v>0</v>
      </c>
      <c r="E35" s="6" t="s">
        <v>88</v>
      </c>
      <c r="F35" s="6" t="s">
        <v>88</v>
      </c>
      <c r="G35" s="4" t="s">
        <v>89</v>
      </c>
      <c r="H35" s="6">
        <v>0</v>
      </c>
      <c r="I35" s="6">
        <v>0</v>
      </c>
      <c r="J35" s="4" t="str">
        <f>"7"</f>
        <v>7</v>
      </c>
      <c r="K35" s="4" t="str">
        <f>"3699.78"</f>
        <v>3699.78</v>
      </c>
      <c r="L35" s="4" t="str">
        <f>"2219.87"</f>
        <v>2219.87</v>
      </c>
      <c r="M35" s="8"/>
      <c r="N35" s="9"/>
      <c r="O35" s="6"/>
      <c r="P35" s="6"/>
      <c r="Q35" s="6"/>
      <c r="R35" s="6"/>
    </row>
    <row r="36" ht="18.75" spans="1:18">
      <c r="A36" s="4" t="str">
        <f>"644523310"</f>
        <v>644523310</v>
      </c>
      <c r="B36" s="4" t="s">
        <v>37</v>
      </c>
      <c r="C36" s="4" t="s">
        <v>87</v>
      </c>
      <c r="D36" s="5" t="str">
        <f t="shared" si="3"/>
        <v>0</v>
      </c>
      <c r="E36" s="6" t="s">
        <v>88</v>
      </c>
      <c r="F36" s="6" t="s">
        <v>88</v>
      </c>
      <c r="G36" s="4" t="s">
        <v>89</v>
      </c>
      <c r="H36" s="6">
        <v>0</v>
      </c>
      <c r="I36" s="6">
        <v>0</v>
      </c>
      <c r="J36" s="4" t="str">
        <f>"1"</f>
        <v>1</v>
      </c>
      <c r="K36" s="4" t="str">
        <f>"486.08"</f>
        <v>486.08</v>
      </c>
      <c r="L36" s="4" t="str">
        <f>"291.65"</f>
        <v>291.65</v>
      </c>
      <c r="M36" s="8"/>
      <c r="N36" s="9"/>
      <c r="O36" s="6"/>
      <c r="P36" s="6"/>
      <c r="Q36" s="6"/>
      <c r="R36" s="6"/>
    </row>
    <row r="37" ht="18.75" spans="1:18">
      <c r="A37" s="4" t="str">
        <f>"644520560"</f>
        <v>644520560</v>
      </c>
      <c r="B37" s="4" t="s">
        <v>38</v>
      </c>
      <c r="C37" s="4" t="s">
        <v>87</v>
      </c>
      <c r="D37" s="5" t="str">
        <f t="shared" si="3"/>
        <v>0</v>
      </c>
      <c r="E37" s="6" t="s">
        <v>88</v>
      </c>
      <c r="F37" s="6" t="s">
        <v>88</v>
      </c>
      <c r="G37" s="4" t="s">
        <v>89</v>
      </c>
      <c r="H37" s="6">
        <v>0</v>
      </c>
      <c r="I37" s="6">
        <v>0</v>
      </c>
      <c r="J37" s="4" t="str">
        <f>"2"</f>
        <v>2</v>
      </c>
      <c r="K37" s="4" t="str">
        <f>"972.16"</f>
        <v>972.16</v>
      </c>
      <c r="L37" s="4" t="str">
        <f>"583.3"</f>
        <v>583.3</v>
      </c>
      <c r="M37" s="8"/>
      <c r="N37" s="9"/>
      <c r="O37" s="6"/>
      <c r="P37" s="6"/>
      <c r="Q37" s="6"/>
      <c r="R37" s="6"/>
    </row>
    <row r="38" ht="18.75" spans="1:18">
      <c r="A38" s="4" t="str">
        <f>"644519712"</f>
        <v>644519712</v>
      </c>
      <c r="B38" s="4" t="s">
        <v>39</v>
      </c>
      <c r="C38" s="4" t="s">
        <v>87</v>
      </c>
      <c r="D38" s="5" t="str">
        <f t="shared" si="3"/>
        <v>0</v>
      </c>
      <c r="E38" s="6" t="s">
        <v>88</v>
      </c>
      <c r="F38" s="6" t="s">
        <v>88</v>
      </c>
      <c r="G38" s="4" t="s">
        <v>89</v>
      </c>
      <c r="H38" s="6">
        <v>0</v>
      </c>
      <c r="I38" s="6">
        <v>0</v>
      </c>
      <c r="J38" s="4" t="str">
        <f>"4"</f>
        <v>4</v>
      </c>
      <c r="K38" s="4" t="str">
        <f>"2228.08"</f>
        <v>2228.08</v>
      </c>
      <c r="L38" s="4" t="str">
        <f>"1336.85"</f>
        <v>1336.85</v>
      </c>
      <c r="M38" s="8"/>
      <c r="N38" s="9"/>
      <c r="O38" s="6"/>
      <c r="P38" s="6"/>
      <c r="Q38" s="6"/>
      <c r="R38" s="6"/>
    </row>
    <row r="39" ht="18.75" spans="1:18">
      <c r="A39" s="4" t="str">
        <f>"644519711"</f>
        <v>644519711</v>
      </c>
      <c r="B39" s="4" t="s">
        <v>40</v>
      </c>
      <c r="C39" s="4" t="s">
        <v>87</v>
      </c>
      <c r="D39" s="5" t="str">
        <f t="shared" si="3"/>
        <v>0</v>
      </c>
      <c r="E39" s="6" t="s">
        <v>88</v>
      </c>
      <c r="F39" s="6" t="s">
        <v>88</v>
      </c>
      <c r="G39" s="4" t="s">
        <v>89</v>
      </c>
      <c r="H39" s="6">
        <v>0</v>
      </c>
      <c r="I39" s="6">
        <v>0</v>
      </c>
      <c r="J39" s="4" t="str">
        <f>"2"</f>
        <v>2</v>
      </c>
      <c r="K39" s="4" t="str">
        <f>"1200.52"</f>
        <v>1200.52</v>
      </c>
      <c r="L39" s="4" t="str">
        <f>"720.31"</f>
        <v>720.31</v>
      </c>
      <c r="M39" s="8"/>
      <c r="N39" s="9"/>
      <c r="O39" s="6"/>
      <c r="P39" s="6"/>
      <c r="Q39" s="6"/>
      <c r="R39" s="6"/>
    </row>
    <row r="40" ht="18.75" spans="1:18">
      <c r="A40" s="4" t="str">
        <f>"644508411"</f>
        <v>644508411</v>
      </c>
      <c r="B40" s="4" t="s">
        <v>41</v>
      </c>
      <c r="C40" s="4" t="s">
        <v>87</v>
      </c>
      <c r="D40" s="5" t="str">
        <f t="shared" si="3"/>
        <v>0</v>
      </c>
      <c r="E40" s="6" t="s">
        <v>88</v>
      </c>
      <c r="F40" s="6" t="s">
        <v>88</v>
      </c>
      <c r="G40" s="4" t="s">
        <v>89</v>
      </c>
      <c r="H40" s="6">
        <v>0</v>
      </c>
      <c r="I40" s="6">
        <v>0</v>
      </c>
      <c r="J40" s="4" t="str">
        <f>"1"</f>
        <v>1</v>
      </c>
      <c r="K40" s="4" t="str">
        <f>"486.08"</f>
        <v>486.08</v>
      </c>
      <c r="L40" s="4" t="str">
        <f>"291.65"</f>
        <v>291.65</v>
      </c>
      <c r="M40" s="8"/>
      <c r="N40" s="9"/>
      <c r="O40" s="6"/>
      <c r="P40" s="6"/>
      <c r="Q40" s="6"/>
      <c r="R40" s="6"/>
    </row>
    <row r="41" ht="18.75" spans="1:18">
      <c r="A41" s="4" t="str">
        <f>"644502610"</f>
        <v>644502610</v>
      </c>
      <c r="B41" s="4" t="s">
        <v>42</v>
      </c>
      <c r="C41" s="4" t="s">
        <v>87</v>
      </c>
      <c r="D41" s="5" t="str">
        <f t="shared" si="3"/>
        <v>0</v>
      </c>
      <c r="E41" s="6" t="s">
        <v>88</v>
      </c>
      <c r="F41" s="6" t="s">
        <v>88</v>
      </c>
      <c r="G41" s="4" t="s">
        <v>89</v>
      </c>
      <c r="H41" s="6">
        <v>0</v>
      </c>
      <c r="I41" s="6">
        <v>0</v>
      </c>
      <c r="J41" s="4" t="str">
        <f>"50"</f>
        <v>50</v>
      </c>
      <c r="K41" s="4" t="str">
        <f>"25141.68"</f>
        <v>25141.68</v>
      </c>
      <c r="L41" s="4" t="str">
        <f>"15085.01"</f>
        <v>15085.01</v>
      </c>
      <c r="M41" s="8"/>
      <c r="N41" s="9"/>
      <c r="O41" s="6"/>
      <c r="P41" s="6"/>
      <c r="Q41" s="6"/>
      <c r="R41" s="6"/>
    </row>
    <row r="42" ht="18.75" spans="1:18">
      <c r="A42" s="4" t="str">
        <f>"644496261"</f>
        <v>644496261</v>
      </c>
      <c r="B42" s="4" t="s">
        <v>43</v>
      </c>
      <c r="C42" s="4" t="s">
        <v>87</v>
      </c>
      <c r="D42" s="5" t="str">
        <f t="shared" si="3"/>
        <v>0</v>
      </c>
      <c r="E42" s="6" t="s">
        <v>88</v>
      </c>
      <c r="F42" s="6" t="s">
        <v>88</v>
      </c>
      <c r="G42" s="4" t="s">
        <v>89</v>
      </c>
      <c r="H42" s="6">
        <v>0</v>
      </c>
      <c r="I42" s="6">
        <v>0</v>
      </c>
      <c r="J42" s="4" t="str">
        <f>"7"</f>
        <v>7</v>
      </c>
      <c r="K42" s="4" t="str">
        <f>"3848.16"</f>
        <v>3848.16</v>
      </c>
      <c r="L42" s="4" t="str">
        <f>"2308.9"</f>
        <v>2308.9</v>
      </c>
      <c r="M42" s="8"/>
      <c r="N42" s="9"/>
      <c r="O42" s="6"/>
      <c r="P42" s="6"/>
      <c r="Q42" s="6"/>
      <c r="R42" s="6"/>
    </row>
    <row r="43" ht="18.75" spans="1:18">
      <c r="A43" s="4" t="str">
        <f>"644494860"</f>
        <v>644494860</v>
      </c>
      <c r="B43" s="4" t="s">
        <v>44</v>
      </c>
      <c r="C43" s="4" t="s">
        <v>87</v>
      </c>
      <c r="D43" s="5" t="str">
        <f t="shared" si="3"/>
        <v>0</v>
      </c>
      <c r="E43" s="6" t="s">
        <v>88</v>
      </c>
      <c r="F43" s="6" t="s">
        <v>88</v>
      </c>
      <c r="G43" s="4" t="s">
        <v>89</v>
      </c>
      <c r="H43" s="6">
        <v>0</v>
      </c>
      <c r="I43" s="6">
        <v>0</v>
      </c>
      <c r="J43" s="4" t="str">
        <f>"16"</f>
        <v>16</v>
      </c>
      <c r="K43" s="4" t="str">
        <f>"8000.15"</f>
        <v>8000.15</v>
      </c>
      <c r="L43" s="4" t="str">
        <f>"4800.09"</f>
        <v>4800.09</v>
      </c>
      <c r="M43" s="8"/>
      <c r="N43" s="9"/>
      <c r="O43" s="6"/>
      <c r="P43" s="6"/>
      <c r="Q43" s="6"/>
      <c r="R43" s="6"/>
    </row>
    <row r="44" ht="18.75" spans="1:18">
      <c r="A44" s="4" t="str">
        <f>"644492510"</f>
        <v>644492510</v>
      </c>
      <c r="B44" s="4" t="s">
        <v>45</v>
      </c>
      <c r="C44" s="4" t="s">
        <v>87</v>
      </c>
      <c r="D44" s="5" t="str">
        <f t="shared" si="3"/>
        <v>0</v>
      </c>
      <c r="E44" s="6" t="s">
        <v>88</v>
      </c>
      <c r="F44" s="6" t="s">
        <v>88</v>
      </c>
      <c r="G44" s="4" t="s">
        <v>89</v>
      </c>
      <c r="H44" s="6">
        <v>0</v>
      </c>
      <c r="I44" s="6">
        <v>0</v>
      </c>
      <c r="J44" s="4" t="str">
        <f>"19"</f>
        <v>19</v>
      </c>
      <c r="K44" s="4" t="str">
        <f>"23605.56"</f>
        <v>23605.56</v>
      </c>
      <c r="L44" s="4" t="str">
        <f>"14163.34"</f>
        <v>14163.34</v>
      </c>
      <c r="M44" s="8"/>
      <c r="N44" s="9"/>
      <c r="O44" s="6"/>
      <c r="P44" s="6"/>
      <c r="Q44" s="6"/>
      <c r="R44" s="6"/>
    </row>
    <row r="45" ht="18.75" spans="1:18">
      <c r="A45" s="4" t="str">
        <f>"644492310"</f>
        <v>644492310</v>
      </c>
      <c r="B45" s="4" t="s">
        <v>46</v>
      </c>
      <c r="C45" s="4" t="s">
        <v>87</v>
      </c>
      <c r="D45" s="5">
        <v>0.06</v>
      </c>
      <c r="E45" s="6" t="s">
        <v>88</v>
      </c>
      <c r="F45" s="6" t="s">
        <v>88</v>
      </c>
      <c r="G45" s="4" t="s">
        <v>89</v>
      </c>
      <c r="H45" s="6">
        <v>0</v>
      </c>
      <c r="I45" s="6">
        <v>0</v>
      </c>
      <c r="J45" s="4" t="str">
        <f>"17"</f>
        <v>17</v>
      </c>
      <c r="K45" s="4" t="str">
        <f>"8537.86"</f>
        <v>8537.86</v>
      </c>
      <c r="L45" s="4" t="str">
        <f>"5122.72"</f>
        <v>5122.72</v>
      </c>
      <c r="M45" s="8"/>
      <c r="N45" s="9"/>
      <c r="O45" s="6"/>
      <c r="P45" s="6"/>
      <c r="Q45" s="6"/>
      <c r="R45" s="6"/>
    </row>
    <row r="46" ht="18.75" spans="1:18">
      <c r="A46" s="4" t="str">
        <f>"644457860"</f>
        <v>644457860</v>
      </c>
      <c r="B46" s="4" t="s">
        <v>47</v>
      </c>
      <c r="C46" s="4" t="s">
        <v>87</v>
      </c>
      <c r="D46" s="5" t="str">
        <f t="shared" ref="D46:D50" si="4">"0"</f>
        <v>0</v>
      </c>
      <c r="E46" s="6" t="s">
        <v>88</v>
      </c>
      <c r="F46" s="6" t="s">
        <v>88</v>
      </c>
      <c r="G46" s="4" t="s">
        <v>90</v>
      </c>
      <c r="H46" s="6">
        <v>0</v>
      </c>
      <c r="I46" s="6">
        <v>0</v>
      </c>
      <c r="J46" s="4" t="str">
        <f>"13"</f>
        <v>13</v>
      </c>
      <c r="K46" s="4" t="str">
        <f>"6299.7"</f>
        <v>6299.7</v>
      </c>
      <c r="L46" s="4" t="str">
        <f>"3779.82"</f>
        <v>3779.82</v>
      </c>
      <c r="M46" s="8"/>
      <c r="N46" s="9"/>
      <c r="O46" s="6"/>
      <c r="P46" s="6"/>
      <c r="Q46" s="6"/>
      <c r="R46" s="6"/>
    </row>
    <row r="47" ht="18.75" spans="1:18">
      <c r="A47" s="4" t="str">
        <f>"644431410"</f>
        <v>644431410</v>
      </c>
      <c r="B47" s="4" t="s">
        <v>48</v>
      </c>
      <c r="C47" s="4" t="s">
        <v>87</v>
      </c>
      <c r="D47" s="5" t="str">
        <f t="shared" si="4"/>
        <v>0</v>
      </c>
      <c r="E47" s="6" t="s">
        <v>88</v>
      </c>
      <c r="F47" s="6" t="s">
        <v>88</v>
      </c>
      <c r="G47" s="4" t="s">
        <v>89</v>
      </c>
      <c r="H47" s="6">
        <v>0</v>
      </c>
      <c r="I47" s="6">
        <v>0</v>
      </c>
      <c r="J47" s="4" t="str">
        <f>"7"</f>
        <v>7</v>
      </c>
      <c r="K47" s="4" t="str">
        <f>"3707.04"</f>
        <v>3707.04</v>
      </c>
      <c r="L47" s="4" t="str">
        <f>"2224.22"</f>
        <v>2224.22</v>
      </c>
      <c r="M47" s="8"/>
      <c r="N47" s="9"/>
      <c r="O47" s="6"/>
      <c r="P47" s="6"/>
      <c r="Q47" s="6"/>
      <c r="R47" s="6"/>
    </row>
    <row r="48" ht="18.75" spans="1:18">
      <c r="A48" s="4" t="str">
        <f>"644428760"</f>
        <v>644428760</v>
      </c>
      <c r="B48" s="4" t="s">
        <v>49</v>
      </c>
      <c r="C48" s="4" t="s">
        <v>87</v>
      </c>
      <c r="D48" s="5" t="str">
        <f t="shared" si="4"/>
        <v>0</v>
      </c>
      <c r="E48" s="6" t="s">
        <v>88</v>
      </c>
      <c r="F48" s="6" t="s">
        <v>88</v>
      </c>
      <c r="G48" s="4" t="s">
        <v>90</v>
      </c>
      <c r="H48" s="6">
        <v>0</v>
      </c>
      <c r="I48" s="6">
        <v>0</v>
      </c>
      <c r="J48" s="4" t="str">
        <f>"5"</f>
        <v>5</v>
      </c>
      <c r="K48" s="4" t="str">
        <f>"3802.58"</f>
        <v>3802.58</v>
      </c>
      <c r="L48" s="4" t="str">
        <f>"2281.55"</f>
        <v>2281.55</v>
      </c>
      <c r="M48" s="8"/>
      <c r="N48" s="9"/>
      <c r="O48" s="6"/>
      <c r="P48" s="6"/>
      <c r="Q48" s="6"/>
      <c r="R48" s="6"/>
    </row>
    <row r="49" ht="18.75" spans="1:18">
      <c r="A49" s="4" t="str">
        <f>"642292354"</f>
        <v>642292354</v>
      </c>
      <c r="B49" s="4" t="s">
        <v>50</v>
      </c>
      <c r="C49" s="4" t="s">
        <v>87</v>
      </c>
      <c r="D49" s="5" t="str">
        <f t="shared" si="4"/>
        <v>0</v>
      </c>
      <c r="E49" s="6" t="s">
        <v>88</v>
      </c>
      <c r="F49" s="6" t="s">
        <v>88</v>
      </c>
      <c r="G49" s="4" t="s">
        <v>90</v>
      </c>
      <c r="H49" s="6">
        <v>0</v>
      </c>
      <c r="I49" s="6">
        <v>0</v>
      </c>
      <c r="J49" s="4" t="str">
        <f>"6"</f>
        <v>6</v>
      </c>
      <c r="K49" s="4" t="str">
        <f>"3281.06"</f>
        <v>3281.06</v>
      </c>
      <c r="L49" s="4" t="str">
        <f>"1968.64"</f>
        <v>1968.64</v>
      </c>
      <c r="M49" s="8"/>
      <c r="N49" s="9"/>
      <c r="O49" s="6"/>
      <c r="P49" s="6"/>
      <c r="Q49" s="6"/>
      <c r="R49" s="6"/>
    </row>
    <row r="50" ht="18.75" spans="1:18">
      <c r="A50" s="4" t="str">
        <f>"642286476"</f>
        <v>642286476</v>
      </c>
      <c r="B50" s="4" t="s">
        <v>51</v>
      </c>
      <c r="C50" s="4" t="s">
        <v>87</v>
      </c>
      <c r="D50" s="5" t="str">
        <f t="shared" si="4"/>
        <v>0</v>
      </c>
      <c r="E50" s="6" t="s">
        <v>88</v>
      </c>
      <c r="F50" s="6" t="s">
        <v>88</v>
      </c>
      <c r="G50" s="4" t="s">
        <v>90</v>
      </c>
      <c r="H50" s="6">
        <v>0</v>
      </c>
      <c r="I50" s="6">
        <v>0</v>
      </c>
      <c r="J50" s="4" t="str">
        <f>"14"</f>
        <v>14</v>
      </c>
      <c r="K50" s="4" t="str">
        <f>"6912.72"</f>
        <v>6912.72</v>
      </c>
      <c r="L50" s="4" t="str">
        <f>"4147.63"</f>
        <v>4147.63</v>
      </c>
      <c r="M50" s="8"/>
      <c r="N50" s="9"/>
      <c r="O50" s="6"/>
      <c r="P50" s="6"/>
      <c r="Q50" s="6"/>
      <c r="R50" s="6"/>
    </row>
    <row r="51" ht="18.75" spans="1:18">
      <c r="A51" s="4" t="str">
        <f>"642286175"</f>
        <v>642286175</v>
      </c>
      <c r="B51" s="4" t="s">
        <v>52</v>
      </c>
      <c r="C51" s="4" t="s">
        <v>87</v>
      </c>
      <c r="D51" s="5">
        <v>0.07</v>
      </c>
      <c r="E51" s="6" t="s">
        <v>88</v>
      </c>
      <c r="F51" s="6" t="s">
        <v>88</v>
      </c>
      <c r="G51" s="4" t="s">
        <v>91</v>
      </c>
      <c r="H51" s="6">
        <v>0</v>
      </c>
      <c r="I51" s="6">
        <v>0</v>
      </c>
      <c r="J51" s="4" t="str">
        <f>"14"</f>
        <v>14</v>
      </c>
      <c r="K51" s="4" t="str">
        <f>"14275.25"</f>
        <v>14275.25</v>
      </c>
      <c r="L51" s="4" t="str">
        <f>"8565.15"</f>
        <v>8565.15</v>
      </c>
      <c r="M51" s="8"/>
      <c r="N51" s="9"/>
      <c r="O51" s="6"/>
      <c r="P51" s="6"/>
      <c r="Q51" s="6"/>
      <c r="R51" s="6"/>
    </row>
    <row r="52" ht="18.75" spans="1:18">
      <c r="A52" s="4" t="str">
        <f>"642286109"</f>
        <v>642286109</v>
      </c>
      <c r="B52" s="4" t="s">
        <v>53</v>
      </c>
      <c r="C52" s="4" t="s">
        <v>87</v>
      </c>
      <c r="D52" s="5" t="str">
        <f t="shared" ref="D52:D60" si="5">"0"</f>
        <v>0</v>
      </c>
      <c r="E52" s="6" t="s">
        <v>88</v>
      </c>
      <c r="F52" s="6" t="s">
        <v>88</v>
      </c>
      <c r="G52" s="4" t="s">
        <v>89</v>
      </c>
      <c r="H52" s="6">
        <v>0</v>
      </c>
      <c r="I52" s="6">
        <v>0</v>
      </c>
      <c r="J52" s="4" t="str">
        <f>"1"</f>
        <v>1</v>
      </c>
      <c r="K52" s="4" t="str">
        <f>"486.08"</f>
        <v>486.08</v>
      </c>
      <c r="L52" s="4" t="str">
        <f>"291.65"</f>
        <v>291.65</v>
      </c>
      <c r="M52" s="8"/>
      <c r="N52" s="9"/>
      <c r="O52" s="6"/>
      <c r="P52" s="6"/>
      <c r="Q52" s="6"/>
      <c r="R52" s="6"/>
    </row>
    <row r="53" ht="18.75" spans="1:18">
      <c r="A53" s="4" t="str">
        <f>"642286107"</f>
        <v>642286107</v>
      </c>
      <c r="B53" s="4" t="s">
        <v>54</v>
      </c>
      <c r="C53" s="4" t="s">
        <v>87</v>
      </c>
      <c r="D53" s="5" t="str">
        <f t="shared" si="5"/>
        <v>0</v>
      </c>
      <c r="E53" s="6" t="s">
        <v>88</v>
      </c>
      <c r="F53" s="6" t="s">
        <v>88</v>
      </c>
      <c r="G53" s="4" t="s">
        <v>89</v>
      </c>
      <c r="H53" s="6">
        <v>0</v>
      </c>
      <c r="I53" s="6">
        <v>0</v>
      </c>
      <c r="J53" s="4" t="str">
        <f>"8"</f>
        <v>8</v>
      </c>
      <c r="K53" s="4" t="str">
        <f>"4172.14"</f>
        <v>4172.14</v>
      </c>
      <c r="L53" s="4" t="str">
        <f>"2503.28"</f>
        <v>2503.28</v>
      </c>
      <c r="M53" s="8"/>
      <c r="N53" s="9"/>
      <c r="O53" s="6"/>
      <c r="P53" s="6"/>
      <c r="Q53" s="6"/>
      <c r="R53" s="6"/>
    </row>
    <row r="54" ht="18.75" spans="1:18">
      <c r="A54" s="4" t="str">
        <f>"642286104"</f>
        <v>642286104</v>
      </c>
      <c r="B54" s="4" t="s">
        <v>55</v>
      </c>
      <c r="C54" s="4" t="s">
        <v>87</v>
      </c>
      <c r="D54" s="5" t="str">
        <f t="shared" si="5"/>
        <v>0</v>
      </c>
      <c r="E54" s="6" t="s">
        <v>88</v>
      </c>
      <c r="F54" s="6" t="s">
        <v>88</v>
      </c>
      <c r="G54" s="4" t="s">
        <v>89</v>
      </c>
      <c r="H54" s="6">
        <v>0</v>
      </c>
      <c r="I54" s="6">
        <v>0</v>
      </c>
      <c r="J54" s="4" t="str">
        <f>"10"</f>
        <v>10</v>
      </c>
      <c r="K54" s="4" t="str">
        <f>"5306.38"</f>
        <v>5306.38</v>
      </c>
      <c r="L54" s="4" t="str">
        <f>"3183.83"</f>
        <v>3183.83</v>
      </c>
      <c r="M54" s="8"/>
      <c r="N54" s="9"/>
      <c r="O54" s="6"/>
      <c r="P54" s="6"/>
      <c r="Q54" s="6"/>
      <c r="R54" s="6"/>
    </row>
    <row r="55" ht="18.75" spans="1:18">
      <c r="A55" s="4" t="str">
        <f>"642286084"</f>
        <v>642286084</v>
      </c>
      <c r="B55" s="4" t="s">
        <v>56</v>
      </c>
      <c r="C55" s="4" t="s">
        <v>87</v>
      </c>
      <c r="D55" s="5" t="str">
        <f t="shared" si="5"/>
        <v>0</v>
      </c>
      <c r="E55" s="6" t="s">
        <v>88</v>
      </c>
      <c r="F55" s="6" t="s">
        <v>88</v>
      </c>
      <c r="G55" s="4" t="s">
        <v>89</v>
      </c>
      <c r="H55" s="6">
        <v>0</v>
      </c>
      <c r="I55" s="6">
        <v>0</v>
      </c>
      <c r="J55" s="4" t="str">
        <f>"1"</f>
        <v>1</v>
      </c>
      <c r="K55" s="4" t="str">
        <f>"424.35"</f>
        <v>424.35</v>
      </c>
      <c r="L55" s="4" t="str">
        <f>"254.61"</f>
        <v>254.61</v>
      </c>
      <c r="M55" s="8"/>
      <c r="N55" s="9"/>
      <c r="O55" s="6"/>
      <c r="P55" s="6"/>
      <c r="Q55" s="6"/>
      <c r="R55" s="6"/>
    </row>
    <row r="56" ht="18.75" spans="1:18">
      <c r="A56" s="4" t="str">
        <f>"642286082"</f>
        <v>642286082</v>
      </c>
      <c r="B56" s="4" t="s">
        <v>57</v>
      </c>
      <c r="C56" s="4" t="s">
        <v>87</v>
      </c>
      <c r="D56" s="5" t="str">
        <f t="shared" si="5"/>
        <v>0</v>
      </c>
      <c r="E56" s="6" t="s">
        <v>88</v>
      </c>
      <c r="F56" s="6" t="s">
        <v>88</v>
      </c>
      <c r="G56" s="4" t="s">
        <v>90</v>
      </c>
      <c r="H56" s="6">
        <v>0</v>
      </c>
      <c r="I56" s="6">
        <v>0</v>
      </c>
      <c r="J56" s="4" t="str">
        <f>"57"</f>
        <v>57</v>
      </c>
      <c r="K56" s="4" t="str">
        <f>"32730.08"</f>
        <v>32730.08</v>
      </c>
      <c r="L56" s="4" t="str">
        <f>"19638.05"</f>
        <v>19638.05</v>
      </c>
      <c r="M56" s="8"/>
      <c r="N56" s="9"/>
      <c r="O56" s="6"/>
      <c r="P56" s="6"/>
      <c r="Q56" s="6"/>
      <c r="R56" s="6"/>
    </row>
    <row r="57" ht="18.75" spans="1:18">
      <c r="A57" s="4" t="str">
        <f>"642286078"</f>
        <v>642286078</v>
      </c>
      <c r="B57" s="4" t="s">
        <v>58</v>
      </c>
      <c r="C57" s="4" t="s">
        <v>87</v>
      </c>
      <c r="D57" s="5" t="str">
        <f t="shared" si="5"/>
        <v>0</v>
      </c>
      <c r="E57" s="6" t="s">
        <v>88</v>
      </c>
      <c r="F57" s="6" t="s">
        <v>88</v>
      </c>
      <c r="G57" s="4" t="s">
        <v>90</v>
      </c>
      <c r="H57" s="6">
        <v>0</v>
      </c>
      <c r="I57" s="6">
        <v>0</v>
      </c>
      <c r="J57" s="4" t="str">
        <f>"12"</f>
        <v>12</v>
      </c>
      <c r="K57" s="4" t="str">
        <f>"5908.72"</f>
        <v>5908.72</v>
      </c>
      <c r="L57" s="4" t="str">
        <f>"3545.23"</f>
        <v>3545.23</v>
      </c>
      <c r="M57" s="8"/>
      <c r="N57" s="9"/>
      <c r="O57" s="6"/>
      <c r="P57" s="6"/>
      <c r="Q57" s="6"/>
      <c r="R57" s="6"/>
    </row>
    <row r="58" ht="18.75" spans="1:18">
      <c r="A58" s="4" t="str">
        <f>"642286056"</f>
        <v>642286056</v>
      </c>
      <c r="B58" s="4" t="s">
        <v>59</v>
      </c>
      <c r="C58" s="4" t="s">
        <v>87</v>
      </c>
      <c r="D58" s="5" t="str">
        <f t="shared" si="5"/>
        <v>0</v>
      </c>
      <c r="E58" s="6" t="s">
        <v>88</v>
      </c>
      <c r="F58" s="6" t="s">
        <v>88</v>
      </c>
      <c r="G58" s="4" t="s">
        <v>89</v>
      </c>
      <c r="H58" s="6">
        <v>0</v>
      </c>
      <c r="I58" s="6">
        <v>0</v>
      </c>
      <c r="J58" s="4" t="str">
        <f>"2"</f>
        <v>2</v>
      </c>
      <c r="K58" s="4" t="str">
        <f>"1888.52"</f>
        <v>1888.52</v>
      </c>
      <c r="L58" s="4" t="str">
        <f>"1133.11"</f>
        <v>1133.11</v>
      </c>
      <c r="M58" s="8"/>
      <c r="N58" s="9"/>
      <c r="O58" s="6"/>
      <c r="P58" s="6"/>
      <c r="Q58" s="6"/>
      <c r="R58" s="6"/>
    </row>
    <row r="59" ht="18.75" spans="1:18">
      <c r="A59" s="4" t="str">
        <f>"642286052"</f>
        <v>642286052</v>
      </c>
      <c r="B59" s="4" t="s">
        <v>60</v>
      </c>
      <c r="C59" s="4" t="s">
        <v>87</v>
      </c>
      <c r="D59" s="5" t="str">
        <f t="shared" si="5"/>
        <v>0</v>
      </c>
      <c r="E59" s="6" t="s">
        <v>88</v>
      </c>
      <c r="F59" s="6" t="s">
        <v>88</v>
      </c>
      <c r="G59" s="4" t="s">
        <v>91</v>
      </c>
      <c r="H59" s="6">
        <v>0</v>
      </c>
      <c r="I59" s="6">
        <v>0</v>
      </c>
      <c r="J59" s="4" t="str">
        <f>"60"</f>
        <v>60</v>
      </c>
      <c r="K59" s="4" t="str">
        <f>"30312.86"</f>
        <v>30312.86</v>
      </c>
      <c r="L59" s="4" t="str">
        <f>"18187.72"</f>
        <v>18187.72</v>
      </c>
      <c r="M59" s="8"/>
      <c r="N59" s="9"/>
      <c r="O59" s="6"/>
      <c r="P59" s="6"/>
      <c r="Q59" s="6"/>
      <c r="R59" s="6"/>
    </row>
    <row r="60" ht="18.75" spans="1:18">
      <c r="A60" s="4" t="str">
        <f>"642286051"</f>
        <v>642286051</v>
      </c>
      <c r="B60" s="4" t="s">
        <v>61</v>
      </c>
      <c r="C60" s="4" t="s">
        <v>87</v>
      </c>
      <c r="D60" s="5" t="str">
        <f t="shared" si="5"/>
        <v>0</v>
      </c>
      <c r="E60" s="6" t="s">
        <v>88</v>
      </c>
      <c r="F60" s="6" t="s">
        <v>88</v>
      </c>
      <c r="G60" s="4" t="s">
        <v>90</v>
      </c>
      <c r="H60" s="6">
        <v>0</v>
      </c>
      <c r="I60" s="6">
        <v>0</v>
      </c>
      <c r="J60" s="4" t="str">
        <f>"29"</f>
        <v>29</v>
      </c>
      <c r="K60" s="4" t="str">
        <f>"14523.08"</f>
        <v>14523.08</v>
      </c>
      <c r="L60" s="4" t="str">
        <f>"8713.85"</f>
        <v>8713.85</v>
      </c>
      <c r="M60" s="8"/>
      <c r="N60" s="9"/>
      <c r="O60" s="6"/>
      <c r="P60" s="6"/>
      <c r="Q60" s="6"/>
      <c r="R60" s="6"/>
    </row>
    <row r="61" ht="18.75" spans="1:18">
      <c r="A61" s="4" t="str">
        <f>"642285995"</f>
        <v>642285995</v>
      </c>
      <c r="B61" s="4" t="s">
        <v>62</v>
      </c>
      <c r="C61" s="4" t="s">
        <v>87</v>
      </c>
      <c r="D61" s="5">
        <v>0.02</v>
      </c>
      <c r="E61" s="6" t="s">
        <v>88</v>
      </c>
      <c r="F61" s="6" t="s">
        <v>88</v>
      </c>
      <c r="G61" s="4" t="s">
        <v>91</v>
      </c>
      <c r="H61" s="6">
        <v>0</v>
      </c>
      <c r="I61" s="6">
        <v>0</v>
      </c>
      <c r="J61" s="4" t="str">
        <f>"45"</f>
        <v>45</v>
      </c>
      <c r="K61" s="4" t="str">
        <f>"21893.78"</f>
        <v>21893.78</v>
      </c>
      <c r="L61" s="4" t="str">
        <f>"13136.27"</f>
        <v>13136.27</v>
      </c>
      <c r="M61" s="8"/>
      <c r="N61" s="9"/>
      <c r="O61" s="6"/>
      <c r="P61" s="6"/>
      <c r="Q61" s="6"/>
      <c r="R61" s="6"/>
    </row>
    <row r="62" ht="18.75" spans="1:18">
      <c r="A62" s="4" t="str">
        <f>"642285946"</f>
        <v>642285946</v>
      </c>
      <c r="B62" s="4" t="s">
        <v>63</v>
      </c>
      <c r="C62" s="4" t="s">
        <v>87</v>
      </c>
      <c r="D62" s="5" t="str">
        <f t="shared" ref="D62:D65" si="6">"0"</f>
        <v>0</v>
      </c>
      <c r="E62" s="6" t="s">
        <v>88</v>
      </c>
      <c r="F62" s="6" t="s">
        <v>88</v>
      </c>
      <c r="G62" s="4" t="s">
        <v>89</v>
      </c>
      <c r="H62" s="6">
        <v>0</v>
      </c>
      <c r="I62" s="6">
        <v>0</v>
      </c>
      <c r="J62" s="4" t="str">
        <f>"7"</f>
        <v>7</v>
      </c>
      <c r="K62" s="4" t="str">
        <f>"3540.16"</f>
        <v>3540.16</v>
      </c>
      <c r="L62" s="4" t="str">
        <f>"2124.1"</f>
        <v>2124.1</v>
      </c>
      <c r="M62" s="8"/>
      <c r="N62" s="9"/>
      <c r="O62" s="6"/>
      <c r="P62" s="6"/>
      <c r="Q62" s="6"/>
      <c r="R62" s="6"/>
    </row>
    <row r="63" ht="18.75" spans="1:18">
      <c r="A63" s="4" t="str">
        <f>"642285945"</f>
        <v>642285945</v>
      </c>
      <c r="B63" s="4" t="s">
        <v>64</v>
      </c>
      <c r="C63" s="4" t="s">
        <v>87</v>
      </c>
      <c r="D63" s="5" t="str">
        <f t="shared" si="6"/>
        <v>0</v>
      </c>
      <c r="E63" s="6" t="s">
        <v>88</v>
      </c>
      <c r="F63" s="6" t="s">
        <v>88</v>
      </c>
      <c r="G63" s="4" t="s">
        <v>90</v>
      </c>
      <c r="H63" s="6">
        <v>0</v>
      </c>
      <c r="I63" s="6">
        <v>0</v>
      </c>
      <c r="J63" s="4" t="str">
        <f>"191"</f>
        <v>191</v>
      </c>
      <c r="K63" s="4" t="str">
        <f>"93506.21"</f>
        <v>93506.21</v>
      </c>
      <c r="L63" s="4" t="str">
        <f>"56103.73"</f>
        <v>56103.73</v>
      </c>
      <c r="M63" s="8"/>
      <c r="N63" s="9"/>
      <c r="O63" s="6"/>
      <c r="P63" s="6"/>
      <c r="Q63" s="6"/>
      <c r="R63" s="6"/>
    </row>
    <row r="64" ht="18.75" spans="1:18">
      <c r="A64" s="4" t="str">
        <f>"642285943"</f>
        <v>642285943</v>
      </c>
      <c r="B64" s="4" t="s">
        <v>65</v>
      </c>
      <c r="C64" s="4" t="s">
        <v>87</v>
      </c>
      <c r="D64" s="5" t="str">
        <f t="shared" si="6"/>
        <v>0</v>
      </c>
      <c r="E64" s="6" t="s">
        <v>88</v>
      </c>
      <c r="F64" s="6" t="s">
        <v>88</v>
      </c>
      <c r="G64" s="4" t="s">
        <v>90</v>
      </c>
      <c r="H64" s="6">
        <v>0</v>
      </c>
      <c r="I64" s="6">
        <v>0</v>
      </c>
      <c r="J64" s="4" t="str">
        <f>"29"</f>
        <v>29</v>
      </c>
      <c r="K64" s="4" t="str">
        <f>"14328.46"</f>
        <v>14328.46</v>
      </c>
      <c r="L64" s="4" t="str">
        <f>"8597.08"</f>
        <v>8597.08</v>
      </c>
      <c r="M64" s="8"/>
      <c r="N64" s="9"/>
      <c r="O64" s="6"/>
      <c r="P64" s="6"/>
      <c r="Q64" s="6"/>
      <c r="R64" s="6"/>
    </row>
    <row r="65" ht="18.75" spans="1:18">
      <c r="A65" s="4" t="str">
        <f>"642285935"</f>
        <v>642285935</v>
      </c>
      <c r="B65" s="4" t="s">
        <v>66</v>
      </c>
      <c r="C65" s="4" t="s">
        <v>87</v>
      </c>
      <c r="D65" s="5" t="str">
        <f t="shared" si="6"/>
        <v>0</v>
      </c>
      <c r="E65" s="6" t="s">
        <v>88</v>
      </c>
      <c r="F65" s="6" t="s">
        <v>88</v>
      </c>
      <c r="G65" s="4" t="s">
        <v>92</v>
      </c>
      <c r="H65" s="6">
        <v>0</v>
      </c>
      <c r="I65" s="6">
        <v>0</v>
      </c>
      <c r="J65" s="4" t="str">
        <f>"43"</f>
        <v>43</v>
      </c>
      <c r="K65" s="4" t="str">
        <f>"38227.12"</f>
        <v>38227.12</v>
      </c>
      <c r="L65" s="4" t="str">
        <f>"11468.14"</f>
        <v>11468.14</v>
      </c>
      <c r="M65" s="8"/>
      <c r="N65" s="9"/>
      <c r="O65" s="6"/>
      <c r="P65" s="6"/>
      <c r="Q65" s="6"/>
      <c r="R65" s="6"/>
    </row>
    <row r="66" ht="18.75" spans="1:18">
      <c r="A66" s="10" t="s">
        <v>93</v>
      </c>
      <c r="B66" s="11" t="s">
        <v>67</v>
      </c>
      <c r="C66" s="4" t="s">
        <v>87</v>
      </c>
      <c r="D66" s="6"/>
      <c r="E66" s="6" t="s">
        <v>88</v>
      </c>
      <c r="F66" s="6" t="s">
        <v>88</v>
      </c>
      <c r="G66" s="10" t="s">
        <v>90</v>
      </c>
      <c r="H66" s="6">
        <v>0</v>
      </c>
      <c r="I66" s="6">
        <v>0</v>
      </c>
      <c r="J66" s="4"/>
      <c r="K66" s="16">
        <v>57676.2</v>
      </c>
      <c r="L66" s="17">
        <v>34605.72</v>
      </c>
      <c r="M66" s="8"/>
      <c r="N66" s="9"/>
      <c r="O66" s="6"/>
      <c r="P66" s="6"/>
      <c r="Q66" s="6"/>
      <c r="R66" s="6"/>
    </row>
    <row r="67" ht="18.75" spans="1:18">
      <c r="A67" s="10" t="s">
        <v>94</v>
      </c>
      <c r="B67" s="11" t="s">
        <v>68</v>
      </c>
      <c r="C67" s="4" t="s">
        <v>87</v>
      </c>
      <c r="D67" s="6"/>
      <c r="E67" s="6" t="s">
        <v>88</v>
      </c>
      <c r="F67" s="6" t="s">
        <v>88</v>
      </c>
      <c r="G67" s="10" t="s">
        <v>90</v>
      </c>
      <c r="H67" s="6">
        <v>0</v>
      </c>
      <c r="I67" s="6">
        <v>0</v>
      </c>
      <c r="J67" s="4"/>
      <c r="K67" s="16">
        <v>40875</v>
      </c>
      <c r="L67" s="17">
        <v>24525</v>
      </c>
      <c r="M67" s="8"/>
      <c r="N67" s="9"/>
      <c r="O67" s="6"/>
      <c r="P67" s="6"/>
      <c r="Q67" s="6"/>
      <c r="R67" s="6"/>
    </row>
    <row r="68" ht="18.75" spans="1:18">
      <c r="A68" s="12" t="s">
        <v>95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21"/>
    </row>
    <row r="69" ht="18.75" spans="1:18">
      <c r="A69" s="14"/>
      <c r="B69" s="15" t="s">
        <v>96</v>
      </c>
      <c r="C69" s="14"/>
      <c r="D69" s="14"/>
      <c r="E69" s="14"/>
      <c r="F69" s="14"/>
      <c r="G69" s="14"/>
      <c r="H69" s="14"/>
      <c r="I69" s="18"/>
      <c r="J69" s="18"/>
      <c r="K69" s="14" t="s">
        <v>97</v>
      </c>
      <c r="L69" s="14"/>
      <c r="M69" s="14"/>
      <c r="N69" s="14"/>
      <c r="O69" s="19"/>
      <c r="P69" s="20" t="s">
        <v>98</v>
      </c>
      <c r="Q69" s="20"/>
      <c r="R69" s="19"/>
    </row>
  </sheetData>
  <mergeCells count="4">
    <mergeCell ref="A1:R1"/>
    <mergeCell ref="A68:R68"/>
    <mergeCell ref="K69:N69"/>
    <mergeCell ref="P69:Q6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</cp:lastModifiedBy>
  <dcterms:created xsi:type="dcterms:W3CDTF">2023-09-18T01:08:00Z</dcterms:created>
  <dcterms:modified xsi:type="dcterms:W3CDTF">2023-09-25T02:50:59Z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CE4FB4D3D5DB42DB9F85E09899A0B997_11</vt:lpwstr>
  </property>
  <property fmtid="{D5CDD505-2E9C-101B-9397-08002B2CF9AE}" pid="3" name="KSOProductBuildVer">
    <vt:lpwstr>2052-12.1.0.15404</vt:lpwstr>
  </property>
</Properties>
</file>